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H:\南砺班\01水稲\02水稲生育\R5担い手協調査（なんと）\ＪＡ送付\"/>
    </mc:Choice>
  </mc:AlternateContent>
  <xr:revisionPtr revIDLastSave="0" documentId="13_ncr:1_{747308AA-5EA6-46FF-9010-99258B11B1CD}" xr6:coauthVersionLast="36" xr6:coauthVersionMax="36" xr10:uidLastSave="{00000000-0000-0000-0000-000000000000}"/>
  <bookViews>
    <workbookView xWindow="0" yWindow="0" windowWidth="23040" windowHeight="9108" xr2:uid="{DED4F7FB-8294-4C8A-988C-1120880A8368}"/>
  </bookViews>
  <sheets>
    <sheet name="2早生" sheetId="2" r:id="rId1"/>
  </sheets>
  <definedNames>
    <definedName name="_xlnm.Print_Area" localSheetId="0">'2早生'!$A$1:$AW$83</definedName>
  </definedNames>
  <calcPr calcId="191029"/>
</workbook>
</file>

<file path=xl/calcChain.xml><?xml version="1.0" encoding="utf-8"?>
<calcChain xmlns="http://schemas.openxmlformats.org/spreadsheetml/2006/main">
  <c r="AV57" i="2" l="1"/>
  <c r="AT58" i="2"/>
  <c r="AW58" i="2" s="1"/>
  <c r="AT57" i="2"/>
  <c r="AW57" i="2" s="1"/>
  <c r="AW59" i="2" s="1"/>
  <c r="AT49" i="2"/>
  <c r="AT48" i="2"/>
  <c r="AW48" i="2" s="1"/>
  <c r="AT47" i="2"/>
  <c r="AT46" i="2"/>
  <c r="AV46" i="2" s="1"/>
  <c r="AT45" i="2"/>
  <c r="AT44" i="2"/>
  <c r="AU59" i="2"/>
  <c r="AT59" i="2"/>
  <c r="AS59" i="2"/>
  <c r="AR59" i="2"/>
  <c r="AR56" i="2"/>
  <c r="AU50" i="2"/>
  <c r="AS50" i="2"/>
  <c r="AR50" i="2"/>
  <c r="AW49" i="2"/>
  <c r="AV49" i="2"/>
  <c r="AW47" i="2"/>
  <c r="AV47" i="2"/>
  <c r="AW46" i="2"/>
  <c r="AW45" i="2"/>
  <c r="AV45" i="2"/>
  <c r="AV44" i="2"/>
  <c r="AU35" i="2"/>
  <c r="AT35" i="2"/>
  <c r="AS35" i="2"/>
  <c r="AW34" i="2"/>
  <c r="AW35" i="2" s="1"/>
  <c r="AV34" i="2"/>
  <c r="AV35" i="2" s="1"/>
  <c r="AU27" i="2"/>
  <c r="AT27" i="2"/>
  <c r="AS27" i="2"/>
  <c r="AW26" i="2"/>
  <c r="AW27" i="2" s="1"/>
  <c r="AV26" i="2"/>
  <c r="AV27" i="2" s="1"/>
  <c r="AU18" i="2"/>
  <c r="AT18" i="2"/>
  <c r="AS18" i="2"/>
  <c r="AW17" i="2"/>
  <c r="AV17" i="2"/>
  <c r="AW16" i="2"/>
  <c r="AV16" i="2"/>
  <c r="AW14" i="2"/>
  <c r="AV14" i="2"/>
  <c r="AW13" i="2"/>
  <c r="AV13" i="2"/>
  <c r="AW12" i="2"/>
  <c r="AV12" i="2"/>
  <c r="AW11" i="2"/>
  <c r="AV11" i="2"/>
  <c r="AW10" i="2"/>
  <c r="AV10" i="2"/>
  <c r="AW9" i="2"/>
  <c r="AV9" i="2"/>
  <c r="AW8" i="2"/>
  <c r="AV8" i="2"/>
  <c r="AW7" i="2"/>
  <c r="AV7" i="2"/>
  <c r="AW6" i="2"/>
  <c r="AW18" i="2" s="1"/>
  <c r="AV6" i="2"/>
  <c r="AV18" i="2" s="1"/>
  <c r="AX18" i="2"/>
  <c r="AY18" i="2"/>
  <c r="AZ18" i="2"/>
  <c r="BA18" i="2"/>
  <c r="BB18" i="2"/>
  <c r="AX27" i="2"/>
  <c r="AY27" i="2"/>
  <c r="AZ27" i="2"/>
  <c r="BA27" i="2"/>
  <c r="BB27" i="2"/>
  <c r="AX35" i="2"/>
  <c r="AY35" i="2"/>
  <c r="AZ35" i="2"/>
  <c r="BA35" i="2"/>
  <c r="BB35" i="2"/>
  <c r="AX50" i="2"/>
  <c r="AY50" i="2"/>
  <c r="AZ50" i="2"/>
  <c r="BA50" i="2"/>
  <c r="BB50" i="2"/>
  <c r="AX59" i="2"/>
  <c r="AY59" i="2"/>
  <c r="AZ59" i="2"/>
  <c r="BA59" i="2"/>
  <c r="BB59" i="2"/>
  <c r="AV58" i="2" l="1"/>
  <c r="AV59" i="2" s="1"/>
  <c r="AV48" i="2"/>
  <c r="AV50" i="2"/>
  <c r="AT50" i="2"/>
  <c r="AW44" i="2"/>
  <c r="AW50" i="2"/>
  <c r="BI33" i="2" l="1"/>
  <c r="BH33" i="2"/>
  <c r="BF33" i="2"/>
  <c r="BD33" i="2"/>
  <c r="BI25" i="2"/>
  <c r="BH25" i="2"/>
  <c r="BF25" i="2"/>
  <c r="BD25" i="2"/>
  <c r="BI18" i="2"/>
  <c r="BH18" i="2"/>
  <c r="BF18" i="2"/>
  <c r="BD18" i="2"/>
  <c r="BI5" i="2"/>
  <c r="BH5" i="2"/>
  <c r="BF5" i="2"/>
  <c r="BD5" i="2"/>
  <c r="AK59" i="2" l="1"/>
  <c r="AP59" i="2"/>
  <c r="AH59" i="2"/>
  <c r="AH50" i="2"/>
  <c r="AK50" i="2"/>
  <c r="AP50" i="2"/>
  <c r="AQ50" i="2" l="1"/>
  <c r="AO50" i="2"/>
  <c r="AN50" i="2"/>
  <c r="AM50" i="2"/>
  <c r="AL50" i="2"/>
  <c r="AJ50" i="2"/>
  <c r="AI50" i="2"/>
  <c r="AG50" i="2"/>
  <c r="AF50" i="2"/>
  <c r="X50" i="2"/>
  <c r="W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V50" i="2"/>
  <c r="AN59" i="2" l="1"/>
  <c r="AI59" i="2"/>
  <c r="N59" i="2"/>
  <c r="V59" i="2"/>
  <c r="AB57" i="2"/>
  <c r="AB58" i="2"/>
  <c r="AB44" i="2"/>
  <c r="AB45" i="2"/>
  <c r="AB46" i="2"/>
  <c r="AB47" i="2"/>
  <c r="AB48" i="2"/>
  <c r="AB49" i="2"/>
  <c r="AQ56" i="2"/>
  <c r="AO56" i="2"/>
  <c r="AN56" i="2"/>
  <c r="AM56" i="2"/>
  <c r="AL56" i="2"/>
  <c r="AJ56" i="2"/>
  <c r="AI56" i="2"/>
  <c r="AG56" i="2"/>
  <c r="AC56" i="2"/>
  <c r="AB56" i="2"/>
  <c r="AA56" i="2"/>
  <c r="W56" i="2"/>
  <c r="V56" i="2"/>
  <c r="U56" i="2"/>
  <c r="AN43" i="2"/>
  <c r="AI43" i="2"/>
  <c r="AB43" i="2"/>
  <c r="V43" i="2"/>
  <c r="AB50" i="2" l="1"/>
  <c r="AB59" i="2"/>
  <c r="AD58" i="2"/>
  <c r="AC58" i="2"/>
  <c r="AA58" i="2"/>
  <c r="Z58" i="2"/>
  <c r="Y58" i="2"/>
  <c r="AD57" i="2"/>
  <c r="AC57" i="2"/>
  <c r="AA57" i="2"/>
  <c r="Z57" i="2"/>
  <c r="Y57" i="2"/>
  <c r="AC49" i="2"/>
  <c r="AA49" i="2"/>
  <c r="Z49" i="2"/>
  <c r="Y49" i="2"/>
  <c r="AC48" i="2"/>
  <c r="AA48" i="2"/>
  <c r="Z48" i="2"/>
  <c r="Y48" i="2"/>
  <c r="AC47" i="2"/>
  <c r="AA47" i="2"/>
  <c r="Z47" i="2"/>
  <c r="Y47" i="2"/>
  <c r="AC46" i="2"/>
  <c r="AA46" i="2"/>
  <c r="Z46" i="2"/>
  <c r="Y46" i="2"/>
  <c r="AC45" i="2"/>
  <c r="AA45" i="2"/>
  <c r="Z45" i="2"/>
  <c r="Y45" i="2"/>
  <c r="AC44" i="2"/>
  <c r="AC50" i="2" s="1"/>
  <c r="AA44" i="2"/>
  <c r="AA50" i="2" s="1"/>
  <c r="Z44" i="2"/>
  <c r="Z50" i="2" s="1"/>
  <c r="Y44" i="2"/>
  <c r="Y50" i="2" s="1"/>
  <c r="AE58" i="2" l="1"/>
  <c r="AE57" i="2"/>
  <c r="AD49" i="2"/>
  <c r="AD48" i="2"/>
  <c r="AD47" i="2"/>
  <c r="AD46" i="2"/>
  <c r="AD45" i="2"/>
  <c r="AD44" i="2"/>
  <c r="AD50" i="2" l="1"/>
  <c r="U43" i="2"/>
  <c r="T43" i="2"/>
  <c r="E50" i="2" l="1"/>
  <c r="K59" i="2"/>
  <c r="L56" i="2" l="1"/>
  <c r="AQ43" i="2"/>
  <c r="AO43" i="2"/>
  <c r="AM43" i="2"/>
  <c r="AJ43" i="2"/>
  <c r="AL43" i="2"/>
  <c r="AG43" i="2"/>
  <c r="AF43" i="2"/>
  <c r="AA43" i="2"/>
  <c r="AC43" i="2"/>
  <c r="Z43" i="2"/>
  <c r="W43" i="2"/>
  <c r="AF56" i="2" l="1"/>
  <c r="Z56" i="2"/>
  <c r="T56" i="2"/>
  <c r="BC46" i="2"/>
  <c r="BC44" i="2" l="1"/>
  <c r="BC45" i="2"/>
  <c r="BC47" i="2"/>
  <c r="BC48" i="2"/>
  <c r="BC49" i="2"/>
  <c r="BC50" i="2" l="1"/>
  <c r="BC59" i="2" l="1"/>
  <c r="Q59" i="2"/>
  <c r="AE49" i="2" l="1"/>
  <c r="AE48" i="2"/>
  <c r="AE47" i="2"/>
  <c r="AE46" i="2"/>
  <c r="AE45" i="2"/>
  <c r="AE44" i="2"/>
  <c r="AE50" i="2" l="1"/>
  <c r="AJ59" i="2"/>
  <c r="AL59" i="2"/>
  <c r="BO44" i="2" l="1"/>
  <c r="AQ59" i="2"/>
  <c r="AO59" i="2"/>
  <c r="AM59" i="2"/>
  <c r="AG59" i="2"/>
  <c r="AF59" i="2"/>
  <c r="AE59" i="2"/>
  <c r="X59" i="2"/>
  <c r="W59" i="2"/>
  <c r="U59" i="2"/>
  <c r="T59" i="2"/>
  <c r="R59" i="2"/>
  <c r="P59" i="2"/>
  <c r="O59" i="2"/>
  <c r="M59" i="2"/>
  <c r="L59" i="2"/>
  <c r="J59" i="2"/>
  <c r="I59" i="2"/>
  <c r="H59" i="2"/>
  <c r="G59" i="2"/>
  <c r="E59" i="2"/>
  <c r="BP49" i="2"/>
  <c r="BQ49" i="2" s="1"/>
  <c r="BP48" i="2"/>
  <c r="BQ48" i="2" s="1"/>
  <c r="BN48" i="2"/>
  <c r="BP47" i="2"/>
  <c r="BQ47" i="2" s="1"/>
  <c r="BN47" i="2"/>
  <c r="BP46" i="2"/>
  <c r="BQ46" i="2" s="1"/>
  <c r="BN46" i="2"/>
  <c r="BP45" i="2"/>
  <c r="BQ45" i="2" s="1"/>
  <c r="BN45" i="2"/>
  <c r="BP44" i="2"/>
  <c r="BN44" i="2"/>
  <c r="AD34" i="2"/>
  <c r="AC34" i="2"/>
  <c r="AA34" i="2"/>
  <c r="Z34" i="2"/>
  <c r="Y34" i="2"/>
  <c r="C34" i="2"/>
  <c r="AQ33" i="2"/>
  <c r="AO33" i="2"/>
  <c r="AM33" i="2"/>
  <c r="AL33" i="2"/>
  <c r="AJ33" i="2"/>
  <c r="AG33" i="2"/>
  <c r="AC33" i="2"/>
  <c r="AA33" i="2"/>
  <c r="Z33" i="2"/>
  <c r="W33" i="2"/>
  <c r="U33" i="2"/>
  <c r="P33" i="2"/>
  <c r="O33" i="2"/>
  <c r="M33" i="2"/>
  <c r="AD26" i="2"/>
  <c r="AC26" i="2"/>
  <c r="AA26" i="2"/>
  <c r="Z26" i="2"/>
  <c r="Y26" i="2"/>
  <c r="C26" i="2"/>
  <c r="AQ25" i="2"/>
  <c r="AO25" i="2"/>
  <c r="AM25" i="2"/>
  <c r="AL25" i="2"/>
  <c r="AJ25" i="2"/>
  <c r="AG25" i="2"/>
  <c r="AF25" i="2"/>
  <c r="AC25" i="2"/>
  <c r="AA25" i="2"/>
  <c r="Z25" i="2"/>
  <c r="W25" i="2"/>
  <c r="U25" i="2"/>
  <c r="T25" i="2"/>
  <c r="P25" i="2"/>
  <c r="O25" i="2"/>
  <c r="M25" i="2"/>
  <c r="L25" i="2"/>
  <c r="AQ18" i="2"/>
  <c r="AO18" i="2"/>
  <c r="AM18" i="2"/>
  <c r="AL18" i="2"/>
  <c r="AJ18" i="2"/>
  <c r="AG18" i="2"/>
  <c r="AF18" i="2"/>
  <c r="AE18" i="2"/>
  <c r="X18" i="2"/>
  <c r="W18" i="2"/>
  <c r="U18" i="2"/>
  <c r="T18" i="2"/>
  <c r="S18" i="2"/>
  <c r="R18" i="2"/>
  <c r="Q18" i="2"/>
  <c r="P18" i="2"/>
  <c r="O18" i="2"/>
  <c r="M18" i="2"/>
  <c r="L18" i="2"/>
  <c r="K18" i="2"/>
  <c r="J18" i="2"/>
  <c r="I18" i="2"/>
  <c r="H18" i="2"/>
  <c r="G18" i="2"/>
  <c r="E18" i="2"/>
  <c r="AD17" i="2"/>
  <c r="AC17" i="2"/>
  <c r="AA17" i="2"/>
  <c r="Z17" i="2"/>
  <c r="Y17" i="2"/>
  <c r="AD16" i="2"/>
  <c r="AC16" i="2"/>
  <c r="AA16" i="2"/>
  <c r="Z16" i="2"/>
  <c r="Y16" i="2"/>
  <c r="AD15" i="2"/>
  <c r="AC15" i="2"/>
  <c r="AA15" i="2"/>
  <c r="Z15" i="2"/>
  <c r="Y15" i="2"/>
  <c r="AD14" i="2"/>
  <c r="AC14" i="2"/>
  <c r="AA14" i="2"/>
  <c r="Z14" i="2"/>
  <c r="Y14" i="2"/>
  <c r="AD13" i="2"/>
  <c r="AC13" i="2"/>
  <c r="AA13" i="2"/>
  <c r="Z13" i="2"/>
  <c r="Y13" i="2"/>
  <c r="AD12" i="2"/>
  <c r="AC12" i="2"/>
  <c r="AA12" i="2"/>
  <c r="Z12" i="2"/>
  <c r="Y12" i="2"/>
  <c r="AD11" i="2"/>
  <c r="AC11" i="2"/>
  <c r="AA11" i="2"/>
  <c r="Z11" i="2"/>
  <c r="Y11" i="2"/>
  <c r="AD10" i="2"/>
  <c r="AC10" i="2"/>
  <c r="AA10" i="2"/>
  <c r="Z10" i="2"/>
  <c r="Y10" i="2"/>
  <c r="AD9" i="2"/>
  <c r="AC9" i="2"/>
  <c r="AA9" i="2"/>
  <c r="Z9" i="2"/>
  <c r="Y9" i="2"/>
  <c r="AD8" i="2"/>
  <c r="AC8" i="2"/>
  <c r="AA8" i="2"/>
  <c r="Z8" i="2"/>
  <c r="Y8" i="2"/>
  <c r="AD7" i="2"/>
  <c r="AC7" i="2"/>
  <c r="AA7" i="2"/>
  <c r="Z7" i="2"/>
  <c r="Y7" i="2"/>
  <c r="AD6" i="2"/>
  <c r="AD18" i="2" s="1"/>
  <c r="AC6" i="2"/>
  <c r="AC18" i="2" s="1"/>
  <c r="AA6" i="2"/>
  <c r="Z6" i="2"/>
  <c r="Y6" i="2"/>
  <c r="AQ5" i="2"/>
  <c r="AO5" i="2"/>
  <c r="AM5" i="2"/>
  <c r="AL5" i="2"/>
  <c r="AJ5" i="2"/>
  <c r="AG5" i="2"/>
  <c r="AF5" i="2"/>
  <c r="AC5" i="2"/>
  <c r="AA5" i="2"/>
  <c r="Z5" i="2"/>
  <c r="W5" i="2"/>
  <c r="U5" i="2"/>
  <c r="T5" i="2"/>
  <c r="P5" i="2"/>
  <c r="O5" i="2"/>
  <c r="M5" i="2"/>
  <c r="L5" i="2"/>
  <c r="AD59" i="2" l="1"/>
  <c r="BQ44" i="2"/>
  <c r="AC59" i="2"/>
  <c r="AA59" i="2"/>
  <c r="Z18" i="2"/>
  <c r="BR47" i="2"/>
  <c r="BS47" i="2" s="1"/>
  <c r="Z59" i="2"/>
  <c r="BR45" i="2"/>
  <c r="BS45" i="2" s="1"/>
  <c r="BR49" i="2"/>
  <c r="BS49" i="2" s="1"/>
  <c r="Y59" i="2"/>
  <c r="AA18" i="2"/>
  <c r="Y18" i="2"/>
  <c r="BR46" i="2"/>
  <c r="BS46" i="2" s="1"/>
  <c r="BR48" i="2"/>
  <c r="BS48" i="2" s="1"/>
  <c r="S59" i="2"/>
  <c r="BR44" i="2" l="1"/>
  <c r="BS44" i="2" s="1"/>
</calcChain>
</file>

<file path=xl/sharedStrings.xml><?xml version="1.0" encoding="utf-8"?>
<sst xmlns="http://schemas.openxmlformats.org/spreadsheetml/2006/main" count="602" uniqueCount="129">
  <si>
    <t>平成２８年水稲生育調査結果</t>
    <rPh sb="0" eb="2">
      <t>ヘイセイ</t>
    </rPh>
    <rPh sb="4" eb="5">
      <t>ネン</t>
    </rPh>
    <rPh sb="5" eb="7">
      <t>スイトウ</t>
    </rPh>
    <rPh sb="7" eb="9">
      <t>セイイク</t>
    </rPh>
    <rPh sb="9" eb="11">
      <t>チョウサ</t>
    </rPh>
    <rPh sb="11" eb="13">
      <t>ケッカ</t>
    </rPh>
    <phoneticPr fontId="4"/>
  </si>
  <si>
    <t>営農組合名</t>
  </si>
  <si>
    <t xml:space="preserve">田植 </t>
    <phoneticPr fontId="4"/>
  </si>
  <si>
    <t>㎡当</t>
  </si>
  <si>
    <t>植付</t>
    <rPh sb="0" eb="1">
      <t>ウ</t>
    </rPh>
    <rPh sb="1" eb="2">
      <t>ツ</t>
    </rPh>
    <phoneticPr fontId="4"/>
  </si>
  <si>
    <t>植付</t>
  </si>
  <si>
    <t>田植時の苗</t>
    <rPh sb="0" eb="2">
      <t>タウ</t>
    </rPh>
    <rPh sb="2" eb="3">
      <t>ジ</t>
    </rPh>
    <rPh sb="4" eb="5">
      <t>ナエ</t>
    </rPh>
    <phoneticPr fontId="4"/>
  </si>
  <si>
    <t>草丈(cm)</t>
    <rPh sb="0" eb="2">
      <t>クサタケ</t>
    </rPh>
    <phoneticPr fontId="4"/>
  </si>
  <si>
    <t>茎数 (本/株)</t>
    <phoneticPr fontId="4"/>
  </si>
  <si>
    <t>㎡当たり茎数(本/㎡)</t>
  </si>
  <si>
    <t>葉齢（葉）</t>
    <rPh sb="0" eb="2">
      <t>ヨウレイ</t>
    </rPh>
    <rPh sb="3" eb="4">
      <t>ハ</t>
    </rPh>
    <phoneticPr fontId="4"/>
  </si>
  <si>
    <t>倒伏</t>
    <rPh sb="0" eb="2">
      <t>トウフク</t>
    </rPh>
    <phoneticPr fontId="4"/>
  </si>
  <si>
    <t>株数</t>
  </si>
  <si>
    <t>本数</t>
  </si>
  <si>
    <t>深度</t>
  </si>
  <si>
    <t>稈長</t>
    <rPh sb="0" eb="2">
      <t>カンチョウ</t>
    </rPh>
    <phoneticPr fontId="4"/>
  </si>
  <si>
    <t>穂長</t>
    <rPh sb="0" eb="1">
      <t>ホ</t>
    </rPh>
    <rPh sb="1" eb="2">
      <t>チョウ</t>
    </rPh>
    <phoneticPr fontId="4"/>
  </si>
  <si>
    <t>植付時</t>
    <rPh sb="0" eb="1">
      <t>ウ</t>
    </rPh>
    <rPh sb="1" eb="2">
      <t>ツ</t>
    </rPh>
    <rPh sb="2" eb="3">
      <t>ジ</t>
    </rPh>
    <phoneticPr fontId="4"/>
  </si>
  <si>
    <t>穂数</t>
    <rPh sb="0" eb="1">
      <t>ホ</t>
    </rPh>
    <rPh sb="1" eb="2">
      <t>スウ</t>
    </rPh>
    <phoneticPr fontId="4"/>
  </si>
  <si>
    <t>穂数</t>
    <rPh sb="0" eb="2">
      <t>ホスウ</t>
    </rPh>
    <phoneticPr fontId="4"/>
  </si>
  <si>
    <t>無</t>
    <rPh sb="0" eb="1">
      <t>ム</t>
    </rPh>
    <phoneticPr fontId="4"/>
  </si>
  <si>
    <t>少</t>
    <rPh sb="0" eb="1">
      <t>ショウ</t>
    </rPh>
    <phoneticPr fontId="4"/>
  </si>
  <si>
    <t>中</t>
    <rPh sb="0" eb="1">
      <t>チュウ</t>
    </rPh>
    <phoneticPr fontId="4"/>
  </si>
  <si>
    <t>多</t>
    <rPh sb="0" eb="1">
      <t>タ</t>
    </rPh>
    <phoneticPr fontId="4"/>
  </si>
  <si>
    <t>甚</t>
    <rPh sb="0" eb="1">
      <t>ジン</t>
    </rPh>
    <phoneticPr fontId="4"/>
  </si>
  <si>
    <t>H27平均</t>
    <rPh sb="3" eb="5">
      <t>ヘイキン</t>
    </rPh>
    <phoneticPr fontId="4"/>
  </si>
  <si>
    <t xml:space="preserve">月日 </t>
    <phoneticPr fontId="4"/>
  </si>
  <si>
    <t>てんこもり</t>
    <phoneticPr fontId="4"/>
  </si>
  <si>
    <t>H2７平均</t>
    <rPh sb="3" eb="5">
      <t>ヘイキン</t>
    </rPh>
    <phoneticPr fontId="4"/>
  </si>
  <si>
    <t>新大正糯</t>
    <rPh sb="0" eb="1">
      <t>シン</t>
    </rPh>
    <rPh sb="1" eb="3">
      <t>タイショウ</t>
    </rPh>
    <rPh sb="3" eb="4">
      <t>モチ</t>
    </rPh>
    <phoneticPr fontId="4"/>
  </si>
  <si>
    <r>
      <t>注）「田植時の苗」の草丈は、</t>
    </r>
    <r>
      <rPr>
        <b/>
        <u/>
        <sz val="18"/>
        <color indexed="8"/>
        <rFont val="ＭＳ Ｐ明朝"/>
        <family val="1"/>
        <charset val="128"/>
      </rPr>
      <t>根際</t>
    </r>
    <r>
      <rPr>
        <b/>
        <sz val="18"/>
        <color indexed="8"/>
        <rFont val="ＭＳ Ｐ明朝"/>
        <family val="1"/>
        <charset val="128"/>
      </rPr>
      <t>から</t>
    </r>
    <r>
      <rPr>
        <sz val="18"/>
        <color indexed="8"/>
        <rFont val="ＭＳ Ｐ明朝"/>
        <family val="1"/>
        <charset val="128"/>
      </rPr>
      <t>葉先までの長さ。「生育調査」の草丈は、</t>
    </r>
    <r>
      <rPr>
        <b/>
        <u/>
        <sz val="18"/>
        <color indexed="8"/>
        <rFont val="ＭＳ Ｐ明朝"/>
        <family val="1"/>
        <charset val="128"/>
      </rPr>
      <t>地際</t>
    </r>
    <r>
      <rPr>
        <b/>
        <sz val="18"/>
        <color indexed="8"/>
        <rFont val="ＭＳ Ｐ明朝"/>
        <family val="1"/>
        <charset val="128"/>
      </rPr>
      <t>から</t>
    </r>
    <r>
      <rPr>
        <sz val="18"/>
        <color indexed="8"/>
        <rFont val="ＭＳ Ｐ明朝"/>
        <family val="1"/>
        <charset val="128"/>
      </rPr>
      <t>葉先までの長さ。</t>
    </r>
    <rPh sb="0" eb="1">
      <t>チュウ</t>
    </rPh>
    <rPh sb="3" eb="5">
      <t>タウ</t>
    </rPh>
    <rPh sb="5" eb="6">
      <t>ジ</t>
    </rPh>
    <rPh sb="7" eb="8">
      <t>ナエ</t>
    </rPh>
    <rPh sb="10" eb="12">
      <t>クサタケ</t>
    </rPh>
    <rPh sb="14" eb="15">
      <t>ネ</t>
    </rPh>
    <rPh sb="15" eb="16">
      <t>ギワ</t>
    </rPh>
    <rPh sb="18" eb="20">
      <t>ハサキ</t>
    </rPh>
    <rPh sb="23" eb="24">
      <t>ナガ</t>
    </rPh>
    <rPh sb="27" eb="29">
      <t>セイイク</t>
    </rPh>
    <rPh sb="29" eb="31">
      <t>チョウサ</t>
    </rPh>
    <rPh sb="33" eb="35">
      <t>クサタケ</t>
    </rPh>
    <rPh sb="37" eb="39">
      <t>チギワ</t>
    </rPh>
    <rPh sb="41" eb="43">
      <t>ハサキ</t>
    </rPh>
    <rPh sb="46" eb="47">
      <t>ナガ</t>
    </rPh>
    <phoneticPr fontId="4"/>
  </si>
  <si>
    <t>五百万石</t>
    <rPh sb="0" eb="3">
      <t>ゴヒャクマン</t>
    </rPh>
    <rPh sb="3" eb="4">
      <t>ゴク</t>
    </rPh>
    <phoneticPr fontId="4"/>
  </si>
  <si>
    <t/>
  </si>
  <si>
    <t>コシヒカリ</t>
    <phoneticPr fontId="2"/>
  </si>
  <si>
    <t>平年(H18～27)</t>
    <rPh sb="0" eb="2">
      <t>ヘイネン</t>
    </rPh>
    <phoneticPr fontId="4"/>
  </si>
  <si>
    <t>なんと担い手組織協議会</t>
    <rPh sb="3" eb="4">
      <t>ニナ</t>
    </rPh>
    <rPh sb="5" eb="6">
      <t>テ</t>
    </rPh>
    <rPh sb="6" eb="8">
      <t>ソシキ</t>
    </rPh>
    <rPh sb="8" eb="11">
      <t>キョウギカイ</t>
    </rPh>
    <phoneticPr fontId="4"/>
  </si>
  <si>
    <t>出穂期～
刈取</t>
    <rPh sb="0" eb="2">
      <t>シュッスイ</t>
    </rPh>
    <rPh sb="2" eb="3">
      <t>キ</t>
    </rPh>
    <rPh sb="5" eb="7">
      <t>カリトリ</t>
    </rPh>
    <phoneticPr fontId="4"/>
  </si>
  <si>
    <t>H28平均</t>
  </si>
  <si>
    <t>細野鉢伏</t>
    <rPh sb="0" eb="2">
      <t>ホソノ</t>
    </rPh>
    <rPh sb="2" eb="3">
      <t>ハチ</t>
    </rPh>
    <rPh sb="3" eb="4">
      <t>フ</t>
    </rPh>
    <phoneticPr fontId="4"/>
  </si>
  <si>
    <t>H28</t>
    <phoneticPr fontId="4"/>
  </si>
  <si>
    <t>特栽・分施</t>
  </si>
  <si>
    <t>普通・一発</t>
  </si>
  <si>
    <t>細木</t>
    <rPh sb="0" eb="1">
      <t>ホソ</t>
    </rPh>
    <rPh sb="1" eb="2">
      <t>キ</t>
    </rPh>
    <phoneticPr fontId="2"/>
  </si>
  <si>
    <t>金戸</t>
    <rPh sb="0" eb="1">
      <t>カネ</t>
    </rPh>
    <rPh sb="1" eb="2">
      <t>ト</t>
    </rPh>
    <phoneticPr fontId="2"/>
  </si>
  <si>
    <t>野口</t>
    <rPh sb="0" eb="2">
      <t>ノグチ</t>
    </rPh>
    <phoneticPr fontId="2"/>
  </si>
  <si>
    <t>塔野</t>
    <rPh sb="0" eb="1">
      <t>トウ</t>
    </rPh>
    <rPh sb="1" eb="2">
      <t>ノ</t>
    </rPh>
    <phoneticPr fontId="2"/>
  </si>
  <si>
    <t>打尾</t>
    <rPh sb="0" eb="1">
      <t>ウ</t>
    </rPh>
    <rPh sb="1" eb="2">
      <t>オ</t>
    </rPh>
    <phoneticPr fontId="2"/>
  </si>
  <si>
    <t>りんどう</t>
  </si>
  <si>
    <t>和泉</t>
    <rPh sb="0" eb="2">
      <t>イズミ</t>
    </rPh>
    <phoneticPr fontId="2"/>
  </si>
  <si>
    <t>蓑谷実践</t>
    <rPh sb="0" eb="2">
      <t>ミノダニ</t>
    </rPh>
    <rPh sb="2" eb="4">
      <t>ジッセン</t>
    </rPh>
    <phoneticPr fontId="2"/>
  </si>
  <si>
    <t>理休</t>
    <rPh sb="0" eb="1">
      <t>リ</t>
    </rPh>
    <rPh sb="1" eb="2">
      <t>キュウ</t>
    </rPh>
    <phoneticPr fontId="2"/>
  </si>
  <si>
    <t>川上中</t>
    <rPh sb="0" eb="1">
      <t>カワ</t>
    </rPh>
    <rPh sb="1" eb="2">
      <t>カミ</t>
    </rPh>
    <rPh sb="2" eb="3">
      <t>ナカ</t>
    </rPh>
    <phoneticPr fontId="2"/>
  </si>
  <si>
    <t>是安</t>
  </si>
  <si>
    <t>一発</t>
    <rPh sb="0" eb="2">
      <t>イッパツ</t>
    </rPh>
    <phoneticPr fontId="4"/>
  </si>
  <si>
    <t>分施</t>
    <rPh sb="0" eb="1">
      <t>ブン</t>
    </rPh>
    <rPh sb="1" eb="2">
      <t>セ</t>
    </rPh>
    <phoneticPr fontId="4"/>
  </si>
  <si>
    <t>H28平均</t>
    <rPh sb="3" eb="5">
      <t>ヘイキン</t>
    </rPh>
    <phoneticPr fontId="4"/>
  </si>
  <si>
    <t>Ｈ2９平均</t>
    <rPh sb="3" eb="5">
      <t>ヘイキン</t>
    </rPh>
    <phoneticPr fontId="4"/>
  </si>
  <si>
    <t xml:space="preserve">（月日） </t>
    <phoneticPr fontId="4"/>
  </si>
  <si>
    <t>(本/㎡)</t>
    <rPh sb="1" eb="2">
      <t>ホン</t>
    </rPh>
    <phoneticPr fontId="4"/>
  </si>
  <si>
    <t>(本/株)</t>
    <rPh sb="1" eb="2">
      <t>ホン</t>
    </rPh>
    <rPh sb="3" eb="4">
      <t>カブ</t>
    </rPh>
    <phoneticPr fontId="4"/>
  </si>
  <si>
    <t>(ｃｍ)</t>
    <phoneticPr fontId="4"/>
  </si>
  <si>
    <t>草丈</t>
    <rPh sb="0" eb="2">
      <t>クサタケ</t>
    </rPh>
    <phoneticPr fontId="4"/>
  </si>
  <si>
    <t>(cm)</t>
    <phoneticPr fontId="4"/>
  </si>
  <si>
    <t>（葉）</t>
    <rPh sb="1" eb="2">
      <t>ハ</t>
    </rPh>
    <phoneticPr fontId="4"/>
  </si>
  <si>
    <t>葉齢</t>
    <rPh sb="0" eb="2">
      <t>ヨウレイ</t>
    </rPh>
    <phoneticPr fontId="4"/>
  </si>
  <si>
    <t>田植
2週間後</t>
    <rPh sb="0" eb="2">
      <t>タウエ</t>
    </rPh>
    <rPh sb="4" eb="7">
      <t>シュウカンゴ</t>
    </rPh>
    <phoneticPr fontId="4"/>
  </si>
  <si>
    <t>田植
1ヶ月後</t>
    <rPh sb="0" eb="2">
      <t>タウエ</t>
    </rPh>
    <rPh sb="5" eb="6">
      <t>ゲツ</t>
    </rPh>
    <rPh sb="6" eb="7">
      <t>ゴ</t>
    </rPh>
    <phoneticPr fontId="4"/>
  </si>
  <si>
    <t>幼穂
形成期</t>
    <rPh sb="0" eb="2">
      <t>ヨウスイ</t>
    </rPh>
    <rPh sb="3" eb="6">
      <t>ケイセイキ</t>
    </rPh>
    <phoneticPr fontId="4"/>
  </si>
  <si>
    <t>出穂
10日前</t>
    <rPh sb="0" eb="2">
      <t>シュッスイ</t>
    </rPh>
    <rPh sb="5" eb="7">
      <t>ニチマエ</t>
    </rPh>
    <phoneticPr fontId="4"/>
  </si>
  <si>
    <t>穂揃期</t>
    <rPh sb="0" eb="1">
      <t>ホ</t>
    </rPh>
    <rPh sb="1" eb="2">
      <t>ゾロ</t>
    </rPh>
    <rPh sb="2" eb="3">
      <t>キ</t>
    </rPh>
    <phoneticPr fontId="4"/>
  </si>
  <si>
    <t>葉令</t>
    <rPh sb="0" eb="2">
      <t>ヨウレイ</t>
    </rPh>
    <phoneticPr fontId="4"/>
  </si>
  <si>
    <t>日当り</t>
    <rPh sb="0" eb="1">
      <t>ニチ</t>
    </rPh>
    <rPh sb="1" eb="2">
      <t>アタ</t>
    </rPh>
    <phoneticPr fontId="4"/>
  </si>
  <si>
    <t>茎数</t>
    <rPh sb="0" eb="2">
      <t>クキスウ</t>
    </rPh>
    <phoneticPr fontId="4"/>
  </si>
  <si>
    <t>深さ</t>
    <rPh sb="0" eb="1">
      <t>フカ</t>
    </rPh>
    <phoneticPr fontId="4"/>
  </si>
  <si>
    <t>田植え後</t>
    <rPh sb="0" eb="2">
      <t>タウ</t>
    </rPh>
    <rPh sb="3" eb="4">
      <t>ゴ</t>
    </rPh>
    <phoneticPr fontId="4"/>
  </si>
  <si>
    <t>日数</t>
    <rPh sb="0" eb="2">
      <t>ニッスウ</t>
    </rPh>
    <phoneticPr fontId="4"/>
  </si>
  <si>
    <t>1week当り</t>
    <rPh sb="5" eb="6">
      <t>アタ</t>
    </rPh>
    <phoneticPr fontId="4"/>
  </si>
  <si>
    <t>出穂期～
成熟期</t>
    <rPh sb="0" eb="2">
      <t>シュッスイ</t>
    </rPh>
    <rPh sb="2" eb="3">
      <t>キ</t>
    </rPh>
    <rPh sb="5" eb="8">
      <t>セイジュクキ</t>
    </rPh>
    <phoneticPr fontId="4"/>
  </si>
  <si>
    <t>成熟期</t>
    <rPh sb="0" eb="3">
      <t>セイジュクキ</t>
    </rPh>
    <phoneticPr fontId="2"/>
  </si>
  <si>
    <t>成熟期</t>
    <rPh sb="0" eb="3">
      <t>セイジュクキ</t>
    </rPh>
    <phoneticPr fontId="2"/>
  </si>
  <si>
    <t>抜株</t>
    <rPh sb="0" eb="1">
      <t>ヌキ</t>
    </rPh>
    <rPh sb="1" eb="2">
      <t>カブ</t>
    </rPh>
    <phoneticPr fontId="2"/>
  </si>
  <si>
    <t>葉色</t>
    <rPh sb="0" eb="2">
      <t>ハイロ</t>
    </rPh>
    <phoneticPr fontId="2"/>
  </si>
  <si>
    <t>上原営農組合</t>
    <rPh sb="0" eb="1">
      <t>カミ</t>
    </rPh>
    <rPh sb="1" eb="2">
      <t>ハラ</t>
    </rPh>
    <rPh sb="2" eb="4">
      <t>エイノウ</t>
    </rPh>
    <rPh sb="4" eb="6">
      <t>クミアイ</t>
    </rPh>
    <phoneticPr fontId="2"/>
  </si>
  <si>
    <t>(農）理休営農</t>
    <rPh sb="1" eb="2">
      <t>ノウ</t>
    </rPh>
    <rPh sb="3" eb="7">
      <t>リキュウエイノウ</t>
    </rPh>
    <phoneticPr fontId="2"/>
  </si>
  <si>
    <t>(農）長楽寺営農組合</t>
    <rPh sb="1" eb="2">
      <t>ノウ</t>
    </rPh>
    <rPh sb="3" eb="6">
      <t>チョウラクジ</t>
    </rPh>
    <rPh sb="6" eb="8">
      <t>エイノウ</t>
    </rPh>
    <rPh sb="8" eb="10">
      <t>クミアイ</t>
    </rPh>
    <phoneticPr fontId="2"/>
  </si>
  <si>
    <t>高清水農産</t>
    <rPh sb="0" eb="1">
      <t>タカ</t>
    </rPh>
    <rPh sb="1" eb="3">
      <t>シミズ</t>
    </rPh>
    <rPh sb="3" eb="5">
      <t>ノウサン</t>
    </rPh>
    <phoneticPr fontId="2"/>
  </si>
  <si>
    <t>(農）蛇喰営農組合</t>
    <rPh sb="1" eb="2">
      <t>ノウ</t>
    </rPh>
    <rPh sb="5" eb="7">
      <t>エイノウ</t>
    </rPh>
    <rPh sb="7" eb="9">
      <t>クミアイ</t>
    </rPh>
    <phoneticPr fontId="2"/>
  </si>
  <si>
    <t>(農）いずみ耕房</t>
    <rPh sb="1" eb="2">
      <t>ノウ</t>
    </rPh>
    <rPh sb="6" eb="7">
      <t>タガヤ</t>
    </rPh>
    <rPh sb="7" eb="8">
      <t>フサ</t>
    </rPh>
    <phoneticPr fontId="2"/>
  </si>
  <si>
    <t>あすなろ営農組合</t>
    <rPh sb="4" eb="6">
      <t>エイノウ</t>
    </rPh>
    <rPh sb="6" eb="8">
      <t>クミアイ</t>
    </rPh>
    <phoneticPr fontId="2"/>
  </si>
  <si>
    <t>(農）国広営農</t>
    <rPh sb="1" eb="2">
      <t>ノウ</t>
    </rPh>
    <rPh sb="3" eb="5">
      <t>クニヒロ</t>
    </rPh>
    <rPh sb="5" eb="7">
      <t>エイノウ</t>
    </rPh>
    <phoneticPr fontId="2"/>
  </si>
  <si>
    <t>-</t>
    <phoneticPr fontId="2"/>
  </si>
  <si>
    <t>倒伏率</t>
    <rPh sb="0" eb="2">
      <t>トウフク</t>
    </rPh>
    <rPh sb="2" eb="3">
      <t>リツ</t>
    </rPh>
    <phoneticPr fontId="2"/>
  </si>
  <si>
    <t>慣行</t>
    <rPh sb="0" eb="2">
      <t>カンコウ</t>
    </rPh>
    <phoneticPr fontId="2"/>
  </si>
  <si>
    <t>密苗</t>
    <rPh sb="0" eb="1">
      <t>ミツ</t>
    </rPh>
    <rPh sb="1" eb="2">
      <t>ナエ</t>
    </rPh>
    <phoneticPr fontId="2"/>
  </si>
  <si>
    <t>ほ場</t>
    <rPh sb="1" eb="2">
      <t>ジョウ</t>
    </rPh>
    <phoneticPr fontId="2"/>
  </si>
  <si>
    <t xml:space="preserve"> </t>
    <phoneticPr fontId="2"/>
  </si>
  <si>
    <t>R4平均</t>
    <rPh sb="2" eb="4">
      <t>ヘイキン</t>
    </rPh>
    <phoneticPr fontId="4"/>
  </si>
  <si>
    <t>葉齢は進んでいるが、分げつの発生が全くない。</t>
    <rPh sb="0" eb="1">
      <t>ハ</t>
    </rPh>
    <rPh sb="1" eb="2">
      <t>レイ</t>
    </rPh>
    <rPh sb="3" eb="4">
      <t>スス</t>
    </rPh>
    <rPh sb="10" eb="11">
      <t>ブン</t>
    </rPh>
    <rPh sb="14" eb="16">
      <t>ハッセイ</t>
    </rPh>
    <rPh sb="17" eb="18">
      <t>マッタ</t>
    </rPh>
    <phoneticPr fontId="2"/>
  </si>
  <si>
    <t>藻や表層剥離が多い。</t>
    <rPh sb="0" eb="1">
      <t>モ</t>
    </rPh>
    <rPh sb="2" eb="4">
      <t>ヒョウソウ</t>
    </rPh>
    <rPh sb="4" eb="6">
      <t>ハクリ</t>
    </rPh>
    <rPh sb="7" eb="8">
      <t>オオ</t>
    </rPh>
    <phoneticPr fontId="2"/>
  </si>
  <si>
    <t>雄山錦</t>
    <rPh sb="0" eb="2">
      <t>オヤマ</t>
    </rPh>
    <rPh sb="2" eb="3">
      <t>ニシキ</t>
    </rPh>
    <phoneticPr fontId="2"/>
  </si>
  <si>
    <t>（N)</t>
    <phoneticPr fontId="2"/>
  </si>
  <si>
    <t>（kg/10a)</t>
    <phoneticPr fontId="2"/>
  </si>
  <si>
    <t>基肥量</t>
    <rPh sb="0" eb="1">
      <t>モト</t>
    </rPh>
    <rPh sb="1" eb="2">
      <t>ヒ</t>
    </rPh>
    <rPh sb="2" eb="3">
      <t>リョウ</t>
    </rPh>
    <phoneticPr fontId="2"/>
  </si>
  <si>
    <t>-</t>
    <phoneticPr fontId="2"/>
  </si>
  <si>
    <t>出穂20日後</t>
    <rPh sb="0" eb="1">
      <t>デ</t>
    </rPh>
    <rPh sb="1" eb="2">
      <t>ホ</t>
    </rPh>
    <rPh sb="4" eb="5">
      <t>ニチ</t>
    </rPh>
    <rPh sb="5" eb="6">
      <t>ゴ</t>
    </rPh>
    <phoneticPr fontId="2"/>
  </si>
  <si>
    <t>-</t>
    <phoneticPr fontId="2"/>
  </si>
  <si>
    <t>令和５年水稲生育調査結果（「五百万石」「雄山錦」）　</t>
    <rPh sb="0" eb="1">
      <t>レイ</t>
    </rPh>
    <rPh sb="1" eb="2">
      <t>ワ</t>
    </rPh>
    <rPh sb="3" eb="4">
      <t>ネン</t>
    </rPh>
    <rPh sb="4" eb="6">
      <t>スイトウ</t>
    </rPh>
    <rPh sb="14" eb="18">
      <t>ゴヒャクマンゴク</t>
    </rPh>
    <rPh sb="20" eb="22">
      <t>オヤマ</t>
    </rPh>
    <rPh sb="22" eb="23">
      <t>ニシキ</t>
    </rPh>
    <phoneticPr fontId="4"/>
  </si>
  <si>
    <t>R5平均(密苗除く）</t>
    <rPh sb="2" eb="4">
      <t>ヘイキン</t>
    </rPh>
    <rPh sb="5" eb="6">
      <t>ミツ</t>
    </rPh>
    <rPh sb="6" eb="7">
      <t>ナエ</t>
    </rPh>
    <rPh sb="7" eb="8">
      <t>ノゾ</t>
    </rPh>
    <phoneticPr fontId="4"/>
  </si>
  <si>
    <t>R5平均</t>
    <rPh sb="2" eb="4">
      <t>ヘイキン</t>
    </rPh>
    <phoneticPr fontId="4"/>
  </si>
  <si>
    <t>平年(H25～R4)</t>
    <rPh sb="0" eb="1">
      <t>ヘイ</t>
    </rPh>
    <rPh sb="1" eb="2">
      <t>ネン</t>
    </rPh>
    <phoneticPr fontId="4"/>
  </si>
  <si>
    <t>-</t>
    <phoneticPr fontId="2"/>
  </si>
  <si>
    <t>田植
1ヶ月後</t>
  </si>
  <si>
    <t>幼穂
形成期</t>
  </si>
  <si>
    <t>穂揃期</t>
  </si>
  <si>
    <t>稈長</t>
  </si>
  <si>
    <t>穂長</t>
  </si>
  <si>
    <t>植付時</t>
  </si>
  <si>
    <t>田植
2週間後</t>
  </si>
  <si>
    <t>穂数</t>
  </si>
  <si>
    <t>出穂
10日前</t>
  </si>
  <si>
    <t>抜株</t>
  </si>
  <si>
    <t>SPAD</t>
    <phoneticPr fontId="2"/>
  </si>
  <si>
    <t>SPAD</t>
    <phoneticPr fontId="2"/>
  </si>
  <si>
    <t>幼穂
形成期</t>
    <rPh sb="0" eb="1">
      <t>ヨウ</t>
    </rPh>
    <rPh sb="1" eb="2">
      <t>スイ</t>
    </rPh>
    <rPh sb="3" eb="6">
      <t>ケイセイキ</t>
    </rPh>
    <phoneticPr fontId="4"/>
  </si>
  <si>
    <t>出穂期</t>
    <rPh sb="0" eb="3">
      <t>シュッスイキ</t>
    </rPh>
    <phoneticPr fontId="4"/>
  </si>
  <si>
    <t>成熟期</t>
    <rPh sb="0" eb="3">
      <t>セイジュクキ</t>
    </rPh>
    <phoneticPr fontId="4"/>
  </si>
  <si>
    <t>幼形期～出穂期</t>
    <rPh sb="0" eb="1">
      <t>ヨウ</t>
    </rPh>
    <rPh sb="1" eb="2">
      <t>ケイ</t>
    </rPh>
    <rPh sb="2" eb="3">
      <t>キ</t>
    </rPh>
    <rPh sb="4" eb="7">
      <t>シュッスイキ</t>
    </rPh>
    <phoneticPr fontId="4"/>
  </si>
  <si>
    <t>幼穂長
(mm)</t>
    <rPh sb="0" eb="2">
      <t>ヨウスイ</t>
    </rPh>
    <rPh sb="2" eb="3">
      <t>チョウ</t>
    </rPh>
    <phoneticPr fontId="4"/>
  </si>
  <si>
    <t>()は予想</t>
    <rPh sb="3" eb="5">
      <t>ヨソウ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</si>
</sst>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m&quot;月&quot;d&quot;日&quot;;@"/>
    <numFmt numFmtId="177" formatCode="m/d"/>
    <numFmt numFmtId="178" formatCode="0.0"/>
    <numFmt numFmtId="179" formatCode="0_);[Red]\(0\)"/>
    <numFmt numFmtId="180" formatCode="0.0_ "/>
    <numFmt numFmtId="181" formatCode="0.0_);[Red]\(0.0\)"/>
    <numFmt numFmtId="182" formatCode="0.00_ "/>
    <numFmt numFmtId="183" formatCode="#,##0.0;[Red]\-#,##0.0"/>
    <numFmt numFmtId="184" formatCode="#,##0.0_);[Red]\(#,##0.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u/>
      <sz val="18"/>
      <color indexed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i/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78" fontId="14" fillId="0" borderId="0"/>
    <xf numFmtId="38" fontId="18" fillId="0" borderId="0" applyFont="0" applyFill="0" applyBorder="0" applyAlignment="0" applyProtection="0">
      <alignment vertical="center"/>
    </xf>
  </cellStyleXfs>
  <cellXfs count="748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Continuous" vertical="center"/>
    </xf>
    <xf numFmtId="177" fontId="6" fillId="0" borderId="20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22" xfId="0" applyNumberFormat="1" applyFont="1" applyBorder="1" applyAlignment="1">
      <alignment horizontal="center" vertical="center"/>
    </xf>
    <xf numFmtId="177" fontId="6" fillId="0" borderId="17" xfId="0" applyNumberFormat="1" applyFont="1" applyBorder="1" applyAlignment="1">
      <alignment horizontal="center" vertical="center"/>
    </xf>
    <xf numFmtId="177" fontId="7" fillId="0" borderId="23" xfId="0" applyNumberFormat="1" applyFont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0" fontId="1" fillId="0" borderId="0" xfId="0" applyFont="1" applyFill="1" applyAlignment="1"/>
    <xf numFmtId="56" fontId="1" fillId="0" borderId="28" xfId="0" applyNumberFormat="1" applyFont="1" applyFill="1" applyBorder="1" applyAlignment="1">
      <alignment horizontal="center" vertical="center" wrapText="1"/>
    </xf>
    <xf numFmtId="56" fontId="9" fillId="0" borderId="28" xfId="0" applyNumberFormat="1" applyFont="1" applyFill="1" applyBorder="1" applyAlignment="1">
      <alignment horizontal="left" vertical="center" wrapText="1"/>
    </xf>
    <xf numFmtId="178" fontId="5" fillId="0" borderId="29" xfId="0" applyNumberFormat="1" applyFont="1" applyFill="1" applyBorder="1" applyAlignment="1">
      <alignment horizontal="center" vertical="center" wrapText="1"/>
    </xf>
    <xf numFmtId="178" fontId="5" fillId="0" borderId="3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178" fontId="5" fillId="0" borderId="39" xfId="0" applyNumberFormat="1" applyFont="1" applyFill="1" applyBorder="1" applyAlignment="1">
      <alignment horizontal="center" vertical="center"/>
    </xf>
    <xf numFmtId="178" fontId="5" fillId="0" borderId="33" xfId="0" applyNumberFormat="1" applyFont="1" applyFill="1" applyBorder="1" applyAlignment="1">
      <alignment horizontal="center" vertical="center"/>
    </xf>
    <xf numFmtId="178" fontId="5" fillId="0" borderId="40" xfId="0" applyNumberFormat="1" applyFont="1" applyFill="1" applyBorder="1" applyAlignment="1">
      <alignment horizontal="center" vertical="center"/>
    </xf>
    <xf numFmtId="178" fontId="5" fillId="0" borderId="41" xfId="0" applyNumberFormat="1" applyFont="1" applyFill="1" applyBorder="1" applyAlignment="1">
      <alignment horizontal="center" vertical="center"/>
    </xf>
    <xf numFmtId="178" fontId="5" fillId="0" borderId="37" xfId="0" applyNumberFormat="1" applyFont="1" applyFill="1" applyBorder="1" applyAlignment="1">
      <alignment horizontal="center" vertical="center"/>
    </xf>
    <xf numFmtId="178" fontId="5" fillId="0" borderId="42" xfId="0" applyNumberFormat="1" applyFont="1" applyFill="1" applyBorder="1" applyAlignment="1">
      <alignment horizontal="center" vertical="center"/>
    </xf>
    <xf numFmtId="178" fontId="5" fillId="0" borderId="41" xfId="0" applyNumberFormat="1" applyFont="1" applyFill="1" applyBorder="1" applyAlignment="1">
      <alignment horizontal="center" vertical="center" wrapText="1"/>
    </xf>
    <xf numFmtId="178" fontId="5" fillId="0" borderId="43" xfId="0" applyNumberFormat="1" applyFont="1" applyFill="1" applyBorder="1" applyAlignment="1">
      <alignment horizontal="center" vertical="center" wrapText="1"/>
    </xf>
    <xf numFmtId="178" fontId="5" fillId="0" borderId="34" xfId="0" applyNumberFormat="1" applyFont="1" applyFill="1" applyBorder="1" applyAlignment="1">
      <alignment horizontal="center" vertical="center"/>
    </xf>
    <xf numFmtId="178" fontId="5" fillId="0" borderId="45" xfId="0" applyNumberFormat="1" applyFont="1" applyFill="1" applyBorder="1" applyAlignment="1">
      <alignment horizontal="center" vertical="center"/>
    </xf>
    <xf numFmtId="178" fontId="5" fillId="0" borderId="43" xfId="0" applyNumberFormat="1" applyFont="1" applyFill="1" applyBorder="1" applyAlignment="1">
      <alignment horizontal="center" vertical="center"/>
    </xf>
    <xf numFmtId="178" fontId="5" fillId="0" borderId="46" xfId="0" applyNumberFormat="1" applyFont="1" applyFill="1" applyBorder="1" applyAlignment="1">
      <alignment horizontal="center" vertical="center"/>
    </xf>
    <xf numFmtId="178" fontId="5" fillId="0" borderId="47" xfId="0" applyNumberFormat="1" applyFont="1" applyFill="1" applyBorder="1" applyAlignment="1">
      <alignment horizontal="center" vertical="center"/>
    </xf>
    <xf numFmtId="178" fontId="5" fillId="0" borderId="48" xfId="0" applyNumberFormat="1" applyFont="1" applyFill="1" applyBorder="1" applyAlignment="1">
      <alignment horizontal="center" vertical="center"/>
    </xf>
    <xf numFmtId="178" fontId="5" fillId="0" borderId="49" xfId="0" applyNumberFormat="1" applyFont="1" applyFill="1" applyBorder="1" applyAlignment="1">
      <alignment horizontal="center" vertical="center"/>
    </xf>
    <xf numFmtId="178" fontId="5" fillId="0" borderId="50" xfId="0" applyNumberFormat="1" applyFont="1" applyFill="1" applyBorder="1" applyAlignment="1">
      <alignment horizontal="center" vertical="center"/>
    </xf>
    <xf numFmtId="56" fontId="1" fillId="0" borderId="51" xfId="0" applyNumberFormat="1" applyFont="1" applyFill="1" applyBorder="1" applyAlignment="1">
      <alignment horizontal="center" vertical="center" wrapText="1"/>
    </xf>
    <xf numFmtId="178" fontId="5" fillId="0" borderId="49" xfId="0" applyNumberFormat="1" applyFont="1" applyFill="1" applyBorder="1" applyAlignment="1">
      <alignment horizontal="center" vertical="center" wrapText="1"/>
    </xf>
    <xf numFmtId="178" fontId="5" fillId="0" borderId="53" xfId="0" applyNumberFormat="1" applyFont="1" applyFill="1" applyBorder="1" applyAlignment="1">
      <alignment horizontal="center" vertical="center"/>
    </xf>
    <xf numFmtId="56" fontId="1" fillId="2" borderId="55" xfId="0" applyNumberFormat="1" applyFont="1" applyFill="1" applyBorder="1" applyAlignment="1">
      <alignment horizontal="center" vertical="center" wrapText="1"/>
    </xf>
    <xf numFmtId="0" fontId="9" fillId="2" borderId="56" xfId="0" applyNumberFormat="1" applyFont="1" applyFill="1" applyBorder="1" applyAlignment="1">
      <alignment horizontal="center" vertical="center" wrapText="1"/>
    </xf>
    <xf numFmtId="178" fontId="5" fillId="2" borderId="58" xfId="0" applyNumberFormat="1" applyFont="1" applyFill="1" applyBorder="1" applyAlignment="1">
      <alignment horizontal="center" vertical="center" wrapText="1"/>
    </xf>
    <xf numFmtId="178" fontId="5" fillId="2" borderId="56" xfId="0" applyNumberFormat="1" applyFont="1" applyFill="1" applyBorder="1" applyAlignment="1">
      <alignment horizontal="center" vertical="center" wrapText="1"/>
    </xf>
    <xf numFmtId="178" fontId="5" fillId="2" borderId="55" xfId="0" applyNumberFormat="1" applyFont="1" applyFill="1" applyBorder="1" applyAlignment="1">
      <alignment horizontal="center" vertical="center" wrapText="1"/>
    </xf>
    <xf numFmtId="178" fontId="5" fillId="2" borderId="59" xfId="0" applyNumberFormat="1" applyFont="1" applyFill="1" applyBorder="1" applyAlignment="1">
      <alignment horizontal="center" vertical="center" wrapText="1"/>
    </xf>
    <xf numFmtId="178" fontId="5" fillId="2" borderId="57" xfId="0" applyNumberFormat="1" applyFont="1" applyFill="1" applyBorder="1" applyAlignment="1">
      <alignment horizontal="center" vertical="center" wrapText="1"/>
    </xf>
    <xf numFmtId="178" fontId="5" fillId="2" borderId="60" xfId="0" applyNumberFormat="1" applyFont="1" applyFill="1" applyBorder="1" applyAlignment="1">
      <alignment horizontal="center" vertical="center" wrapText="1"/>
    </xf>
    <xf numFmtId="178" fontId="5" fillId="2" borderId="61" xfId="0" applyNumberFormat="1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/>
    </xf>
    <xf numFmtId="178" fontId="5" fillId="0" borderId="65" xfId="0" applyNumberFormat="1" applyFont="1" applyFill="1" applyBorder="1" applyAlignment="1">
      <alignment horizontal="center" vertical="center"/>
    </xf>
    <xf numFmtId="178" fontId="5" fillId="0" borderId="66" xfId="0" applyNumberFormat="1" applyFont="1" applyFill="1" applyBorder="1" applyAlignment="1">
      <alignment horizontal="center" vertical="center"/>
    </xf>
    <xf numFmtId="178" fontId="5" fillId="0" borderId="67" xfId="0" applyNumberFormat="1" applyFont="1" applyFill="1" applyBorder="1" applyAlignment="1">
      <alignment horizontal="center" vertical="center"/>
    </xf>
    <xf numFmtId="178" fontId="5" fillId="0" borderId="68" xfId="0" applyNumberFormat="1" applyFont="1" applyFill="1" applyBorder="1" applyAlignment="1">
      <alignment horizontal="center" vertical="center"/>
    </xf>
    <xf numFmtId="178" fontId="5" fillId="0" borderId="64" xfId="0" applyNumberFormat="1" applyFont="1" applyFill="1" applyBorder="1" applyAlignment="1">
      <alignment horizontal="center" vertical="center"/>
    </xf>
    <xf numFmtId="178" fontId="5" fillId="0" borderId="70" xfId="0" applyNumberFormat="1" applyFont="1" applyFill="1" applyBorder="1" applyAlignment="1">
      <alignment horizontal="center" vertical="center"/>
    </xf>
    <xf numFmtId="178" fontId="5" fillId="0" borderId="71" xfId="0" applyNumberFormat="1" applyFont="1" applyFill="1" applyBorder="1" applyAlignment="1">
      <alignment horizontal="center" vertical="center"/>
    </xf>
    <xf numFmtId="178" fontId="5" fillId="0" borderId="58" xfId="0" applyNumberFormat="1" applyFont="1" applyFill="1" applyBorder="1" applyAlignment="1">
      <alignment horizontal="center" vertical="center"/>
    </xf>
    <xf numFmtId="178" fontId="5" fillId="0" borderId="56" xfId="0" applyNumberFormat="1" applyFont="1" applyFill="1" applyBorder="1" applyAlignment="1">
      <alignment horizontal="center" vertical="center"/>
    </xf>
    <xf numFmtId="178" fontId="5" fillId="0" borderId="55" xfId="0" applyNumberFormat="1" applyFont="1" applyFill="1" applyBorder="1" applyAlignment="1">
      <alignment horizontal="center" vertical="center"/>
    </xf>
    <xf numFmtId="178" fontId="5" fillId="0" borderId="59" xfId="0" applyNumberFormat="1" applyFont="1" applyFill="1" applyBorder="1" applyAlignment="1">
      <alignment horizontal="center" vertical="center"/>
    </xf>
    <xf numFmtId="178" fontId="5" fillId="0" borderId="57" xfId="0" applyNumberFormat="1" applyFont="1" applyFill="1" applyBorder="1" applyAlignment="1">
      <alignment horizontal="center" vertical="center"/>
    </xf>
    <xf numFmtId="178" fontId="5" fillId="0" borderId="73" xfId="0" applyNumberFormat="1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5" fillId="0" borderId="76" xfId="0" applyNumberFormat="1" applyFont="1" applyFill="1" applyBorder="1" applyAlignment="1">
      <alignment horizontal="center" vertical="center" wrapText="1"/>
    </xf>
    <xf numFmtId="178" fontId="5" fillId="0" borderId="77" xfId="0" applyNumberFormat="1" applyFont="1" applyFill="1" applyBorder="1" applyAlignment="1">
      <alignment horizontal="center" vertical="center" wrapText="1"/>
    </xf>
    <xf numFmtId="178" fontId="5" fillId="0" borderId="78" xfId="0" applyNumberFormat="1" applyFont="1" applyFill="1" applyBorder="1" applyAlignment="1">
      <alignment horizontal="center" vertical="center"/>
    </xf>
    <xf numFmtId="178" fontId="5" fillId="0" borderId="75" xfId="0" applyNumberFormat="1" applyFont="1" applyFill="1" applyBorder="1" applyAlignment="1">
      <alignment horizontal="center" vertical="center"/>
    </xf>
    <xf numFmtId="178" fontId="5" fillId="0" borderId="79" xfId="0" applyNumberFormat="1" applyFont="1" applyFill="1" applyBorder="1" applyAlignment="1">
      <alignment horizontal="center" vertical="center"/>
    </xf>
    <xf numFmtId="178" fontId="5" fillId="0" borderId="76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5" fillId="0" borderId="58" xfId="0" applyNumberFormat="1" applyFont="1" applyFill="1" applyBorder="1" applyAlignment="1">
      <alignment horizontal="center" vertical="center" wrapText="1"/>
    </xf>
    <xf numFmtId="178" fontId="5" fillId="0" borderId="56" xfId="0" applyNumberFormat="1" applyFont="1" applyFill="1" applyBorder="1" applyAlignment="1">
      <alignment horizontal="center" vertical="center" wrapText="1"/>
    </xf>
    <xf numFmtId="178" fontId="5" fillId="0" borderId="55" xfId="0" applyNumberFormat="1" applyFont="1" applyFill="1" applyBorder="1" applyAlignment="1">
      <alignment horizontal="center" vertical="center" wrapText="1"/>
    </xf>
    <xf numFmtId="178" fontId="5" fillId="0" borderId="59" xfId="0" applyNumberFormat="1" applyFont="1" applyFill="1" applyBorder="1" applyAlignment="1">
      <alignment horizontal="center" vertical="center" wrapText="1"/>
    </xf>
    <xf numFmtId="178" fontId="5" fillId="0" borderId="57" xfId="0" applyNumberFormat="1" applyFont="1" applyFill="1" applyBorder="1" applyAlignment="1">
      <alignment horizontal="center" vertical="center" wrapText="1"/>
    </xf>
    <xf numFmtId="178" fontId="5" fillId="0" borderId="73" xfId="0" applyNumberFormat="1" applyFont="1" applyFill="1" applyBorder="1" applyAlignment="1">
      <alignment horizontal="center" vertical="center" wrapText="1"/>
    </xf>
    <xf numFmtId="178" fontId="5" fillId="0" borderId="6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56" fontId="6" fillId="0" borderId="33" xfId="0" applyNumberFormat="1" applyFont="1" applyFill="1" applyBorder="1" applyAlignment="1">
      <alignment horizontal="left" vertical="center" wrapText="1"/>
    </xf>
    <xf numFmtId="181" fontId="5" fillId="0" borderId="39" xfId="0" applyNumberFormat="1" applyFont="1" applyFill="1" applyBorder="1" applyAlignment="1">
      <alignment horizontal="center" vertical="center"/>
    </xf>
    <xf numFmtId="178" fontId="5" fillId="0" borderId="65" xfId="0" applyNumberFormat="1" applyFont="1" applyFill="1" applyBorder="1" applyAlignment="1">
      <alignment horizontal="center" vertical="center" wrapText="1"/>
    </xf>
    <xf numFmtId="178" fontId="5" fillId="0" borderId="66" xfId="0" applyNumberFormat="1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181" fontId="5" fillId="0" borderId="58" xfId="0" applyNumberFormat="1" applyFont="1" applyFill="1" applyBorder="1" applyAlignment="1">
      <alignment horizontal="center" vertical="center" wrapText="1"/>
    </xf>
    <xf numFmtId="181" fontId="5" fillId="0" borderId="56" xfId="0" applyNumberFormat="1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 wrapText="1"/>
    </xf>
    <xf numFmtId="178" fontId="5" fillId="0" borderId="67" xfId="0" applyNumberFormat="1" applyFont="1" applyFill="1" applyBorder="1" applyAlignment="1">
      <alignment horizontal="center" vertical="center" wrapText="1"/>
    </xf>
    <xf numFmtId="178" fontId="5" fillId="0" borderId="6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8" fontId="5" fillId="0" borderId="34" xfId="0" applyNumberFormat="1" applyFont="1" applyFill="1" applyBorder="1" applyAlignment="1">
      <alignment horizontal="center" vertical="center" wrapText="1"/>
    </xf>
    <xf numFmtId="181" fontId="5" fillId="0" borderId="40" xfId="0" applyNumberFormat="1" applyFont="1" applyFill="1" applyBorder="1" applyAlignment="1">
      <alignment horizontal="center" vertical="center"/>
    </xf>
    <xf numFmtId="181" fontId="5" fillId="0" borderId="41" xfId="0" applyNumberFormat="1" applyFont="1" applyFill="1" applyBorder="1" applyAlignment="1">
      <alignment horizontal="center" vertical="center"/>
    </xf>
    <xf numFmtId="178" fontId="5" fillId="0" borderId="37" xfId="0" applyNumberFormat="1" applyFont="1" applyFill="1" applyBorder="1" applyAlignment="1">
      <alignment horizontal="center" vertical="center" wrapText="1"/>
    </xf>
    <xf numFmtId="178" fontId="5" fillId="0" borderId="52" xfId="0" applyNumberFormat="1" applyFont="1" applyFill="1" applyBorder="1" applyAlignment="1">
      <alignment horizontal="center" vertical="center"/>
    </xf>
    <xf numFmtId="178" fontId="5" fillId="0" borderId="81" xfId="0" applyNumberFormat="1" applyFont="1" applyFill="1" applyBorder="1" applyAlignment="1">
      <alignment horizontal="center" vertical="center" wrapText="1"/>
    </xf>
    <xf numFmtId="178" fontId="5" fillId="0" borderId="77" xfId="0" applyNumberFormat="1" applyFont="1" applyFill="1" applyBorder="1" applyAlignment="1">
      <alignment horizontal="center" vertical="center"/>
    </xf>
    <xf numFmtId="178" fontId="5" fillId="0" borderId="7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178" fontId="5" fillId="0" borderId="39" xfId="0" applyNumberFormat="1" applyFont="1" applyFill="1" applyBorder="1" applyAlignment="1">
      <alignment horizontal="center" vertical="center" wrapText="1"/>
    </xf>
    <xf numFmtId="56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 wrapText="1"/>
    </xf>
    <xf numFmtId="178" fontId="5" fillId="0" borderId="40" xfId="0" applyNumberFormat="1" applyFont="1" applyFill="1" applyBorder="1" applyAlignment="1">
      <alignment horizontal="center" vertical="center" wrapText="1"/>
    </xf>
    <xf numFmtId="177" fontId="6" fillId="0" borderId="26" xfId="0" applyNumberFormat="1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178" fontId="5" fillId="0" borderId="35" xfId="0" applyNumberFormat="1" applyFont="1" applyFill="1" applyBorder="1" applyAlignment="1">
      <alignment horizontal="center" vertical="center" wrapText="1"/>
    </xf>
    <xf numFmtId="178" fontId="5" fillId="0" borderId="50" xfId="0" applyNumberFormat="1" applyFont="1" applyFill="1" applyBorder="1" applyAlignment="1">
      <alignment horizontal="center" vertical="center" wrapText="1"/>
    </xf>
    <xf numFmtId="178" fontId="5" fillId="2" borderId="73" xfId="0" applyNumberFormat="1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/>
    </xf>
    <xf numFmtId="177" fontId="7" fillId="0" borderId="85" xfId="0" applyNumberFormat="1" applyFont="1" applyBorder="1" applyAlignment="1">
      <alignment horizontal="center" vertical="center"/>
    </xf>
    <xf numFmtId="0" fontId="5" fillId="0" borderId="56" xfId="0" applyFont="1" applyFill="1" applyBorder="1" applyAlignment="1">
      <alignment horizontal="center"/>
    </xf>
    <xf numFmtId="178" fontId="5" fillId="0" borderId="30" xfId="0" applyNumberFormat="1" applyFont="1" applyFill="1" applyBorder="1" applyAlignment="1">
      <alignment horizontal="center" vertical="center" wrapText="1"/>
    </xf>
    <xf numFmtId="178" fontId="5" fillId="0" borderId="47" xfId="0" applyNumberFormat="1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178" fontId="5" fillId="0" borderId="55" xfId="0" applyNumberFormat="1" applyFont="1" applyFill="1" applyBorder="1" applyAlignment="1">
      <alignment horizontal="center"/>
    </xf>
    <xf numFmtId="178" fontId="5" fillId="0" borderId="57" xfId="0" applyNumberFormat="1" applyFont="1" applyFill="1" applyBorder="1" applyAlignment="1">
      <alignment horizontal="center"/>
    </xf>
    <xf numFmtId="178" fontId="5" fillId="0" borderId="58" xfId="0" applyNumberFormat="1" applyFont="1" applyFill="1" applyBorder="1" applyAlignment="1">
      <alignment horizontal="center"/>
    </xf>
    <xf numFmtId="178" fontId="5" fillId="0" borderId="56" xfId="0" applyNumberFormat="1" applyFont="1" applyFill="1" applyBorder="1" applyAlignment="1">
      <alignment horizontal="center"/>
    </xf>
    <xf numFmtId="176" fontId="1" fillId="0" borderId="28" xfId="0" applyNumberFormat="1" applyFont="1" applyFill="1" applyBorder="1" applyAlignment="1">
      <alignment horizontal="center" vertical="center" wrapText="1"/>
    </xf>
    <xf numFmtId="176" fontId="1" fillId="0" borderId="51" xfId="0" applyNumberFormat="1" applyFont="1" applyFill="1" applyBorder="1" applyAlignment="1">
      <alignment horizontal="center" vertical="center" wrapText="1"/>
    </xf>
    <xf numFmtId="176" fontId="1" fillId="2" borderId="57" xfId="0" applyNumberFormat="1" applyFont="1" applyFill="1" applyBorder="1" applyAlignment="1">
      <alignment horizontal="center" vertical="center" wrapText="1"/>
    </xf>
    <xf numFmtId="176" fontId="1" fillId="0" borderId="60" xfId="0" applyNumberFormat="1" applyFont="1" applyFill="1" applyBorder="1" applyAlignment="1">
      <alignment horizontal="center"/>
    </xf>
    <xf numFmtId="176" fontId="1" fillId="0" borderId="64" xfId="0" applyNumberFormat="1" applyFont="1" applyFill="1" applyBorder="1" applyAlignment="1">
      <alignment horizontal="center" vertical="center"/>
    </xf>
    <xf numFmtId="176" fontId="1" fillId="0" borderId="57" xfId="0" applyNumberFormat="1" applyFont="1" applyFill="1" applyBorder="1" applyAlignment="1"/>
    <xf numFmtId="176" fontId="1" fillId="0" borderId="57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1" fillId="0" borderId="43" xfId="0" applyNumberFormat="1" applyFont="1" applyFill="1" applyBorder="1" applyAlignment="1">
      <alignment horizontal="center" vertical="center" wrapText="1"/>
    </xf>
    <xf numFmtId="176" fontId="1" fillId="0" borderId="56" xfId="1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64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8" fontId="5" fillId="0" borderId="38" xfId="0" applyNumberFormat="1" applyFont="1" applyFill="1" applyBorder="1" applyAlignment="1">
      <alignment horizontal="center" vertical="center"/>
    </xf>
    <xf numFmtId="56" fontId="1" fillId="0" borderId="55" xfId="0" applyNumberFormat="1" applyFont="1" applyFill="1" applyBorder="1" applyAlignment="1">
      <alignment horizontal="center" vertical="center" wrapText="1"/>
    </xf>
    <xf numFmtId="0" fontId="9" fillId="0" borderId="56" xfId="0" applyNumberFormat="1" applyFont="1" applyFill="1" applyBorder="1" applyAlignment="1">
      <alignment horizontal="center" vertical="center" wrapText="1"/>
    </xf>
    <xf numFmtId="176" fontId="1" fillId="0" borderId="60" xfId="0" applyNumberFormat="1" applyFont="1" applyFill="1" applyBorder="1" applyAlignment="1">
      <alignment horizontal="center" vertical="center" wrapText="1"/>
    </xf>
    <xf numFmtId="178" fontId="5" fillId="0" borderId="71" xfId="0" applyNumberFormat="1" applyFont="1" applyFill="1" applyBorder="1" applyAlignment="1">
      <alignment horizontal="center" vertical="center" wrapText="1"/>
    </xf>
    <xf numFmtId="178" fontId="5" fillId="0" borderId="72" xfId="0" applyNumberFormat="1" applyFont="1" applyFill="1" applyBorder="1" applyAlignment="1">
      <alignment horizontal="center" vertical="center" wrapText="1"/>
    </xf>
    <xf numFmtId="0" fontId="6" fillId="0" borderId="66" xfId="0" applyNumberFormat="1" applyFont="1" applyFill="1" applyBorder="1" applyAlignment="1">
      <alignment horizontal="center" vertical="center" wrapText="1"/>
    </xf>
    <xf numFmtId="178" fontId="5" fillId="0" borderId="64" xfId="0" applyNumberFormat="1" applyFont="1" applyFill="1" applyBorder="1" applyAlignment="1">
      <alignment horizontal="center" vertical="center" wrapText="1"/>
    </xf>
    <xf numFmtId="178" fontId="5" fillId="0" borderId="69" xfId="0" applyNumberFormat="1" applyFont="1" applyFill="1" applyBorder="1" applyAlignment="1">
      <alignment horizontal="center" vertical="center" wrapText="1"/>
    </xf>
    <xf numFmtId="56" fontId="1" fillId="0" borderId="89" xfId="0" applyNumberFormat="1" applyFont="1" applyFill="1" applyBorder="1" applyAlignment="1">
      <alignment horizontal="center" vertical="center" wrapText="1"/>
    </xf>
    <xf numFmtId="56" fontId="6" fillId="0" borderId="89" xfId="0" applyNumberFormat="1" applyFont="1" applyFill="1" applyBorder="1" applyAlignment="1">
      <alignment horizontal="left" vertical="center" wrapText="1"/>
    </xf>
    <xf numFmtId="176" fontId="1" fillId="0" borderId="89" xfId="0" applyNumberFormat="1" applyFont="1" applyFill="1" applyBorder="1" applyAlignment="1">
      <alignment horizontal="center" vertical="center" wrapText="1"/>
    </xf>
    <xf numFmtId="178" fontId="5" fillId="0" borderId="88" xfId="0" applyNumberFormat="1" applyFont="1" applyFill="1" applyBorder="1" applyAlignment="1">
      <alignment horizontal="center" vertical="center" wrapText="1"/>
    </xf>
    <xf numFmtId="178" fontId="5" fillId="0" borderId="90" xfId="0" applyNumberFormat="1" applyFont="1" applyFill="1" applyBorder="1" applyAlignment="1">
      <alignment horizontal="center" vertical="center" wrapText="1"/>
    </xf>
    <xf numFmtId="178" fontId="5" fillId="0" borderId="91" xfId="0" applyNumberFormat="1" applyFont="1" applyFill="1" applyBorder="1" applyAlignment="1">
      <alignment horizontal="center" vertical="center"/>
    </xf>
    <xf numFmtId="178" fontId="5" fillId="0" borderId="92" xfId="0" applyNumberFormat="1" applyFont="1" applyFill="1" applyBorder="1" applyAlignment="1">
      <alignment horizontal="center" vertical="center"/>
    </xf>
    <xf numFmtId="178" fontId="5" fillId="0" borderId="89" xfId="0" applyNumberFormat="1" applyFont="1" applyFill="1" applyBorder="1" applyAlignment="1">
      <alignment horizontal="center" vertical="center"/>
    </xf>
    <xf numFmtId="178" fontId="5" fillId="0" borderId="93" xfId="0" applyNumberFormat="1" applyFont="1" applyFill="1" applyBorder="1" applyAlignment="1">
      <alignment horizontal="center" vertical="center"/>
    </xf>
    <xf numFmtId="178" fontId="5" fillId="0" borderId="88" xfId="0" applyNumberFormat="1" applyFont="1" applyFill="1" applyBorder="1" applyAlignment="1">
      <alignment horizontal="center" vertical="center"/>
    </xf>
    <xf numFmtId="178" fontId="5" fillId="0" borderId="94" xfId="0" applyNumberFormat="1" applyFont="1" applyFill="1" applyBorder="1" applyAlignment="1">
      <alignment horizontal="center" vertical="center"/>
    </xf>
    <xf numFmtId="56" fontId="1" fillId="0" borderId="64" xfId="0" applyNumberFormat="1" applyFont="1" applyFill="1" applyBorder="1" applyAlignment="1">
      <alignment horizontal="center" vertical="center" wrapText="1"/>
    </xf>
    <xf numFmtId="181" fontId="5" fillId="0" borderId="33" xfId="0" applyNumberFormat="1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1" fillId="0" borderId="63" xfId="0" applyNumberFormat="1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7" fillId="0" borderId="54" xfId="0" applyFont="1" applyBorder="1" applyAlignment="1">
      <alignment horizontal="centerContinuous" vertical="center"/>
    </xf>
    <xf numFmtId="0" fontId="6" fillId="0" borderId="86" xfId="0" applyFont="1" applyBorder="1" applyAlignment="1">
      <alignment horizontal="centerContinuous" vertical="center"/>
    </xf>
    <xf numFmtId="0" fontId="6" fillId="0" borderId="54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6" fillId="0" borderId="38" xfId="0" applyFont="1" applyBorder="1" applyAlignment="1">
      <alignment horizontal="centerContinuous" vertical="center"/>
    </xf>
    <xf numFmtId="0" fontId="6" fillId="0" borderId="87" xfId="0" applyFont="1" applyBorder="1" applyAlignment="1">
      <alignment horizontal="centerContinuous" vertical="center"/>
    </xf>
    <xf numFmtId="0" fontId="6" fillId="0" borderId="63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0" fillId="0" borderId="98" xfId="0" applyFont="1" applyFill="1" applyBorder="1" applyAlignment="1">
      <alignment horizontal="center" vertical="center" wrapText="1"/>
    </xf>
    <xf numFmtId="0" fontId="0" fillId="0" borderId="99" xfId="0" applyFont="1" applyFill="1" applyBorder="1" applyAlignment="1">
      <alignment horizontal="center" vertical="center"/>
    </xf>
    <xf numFmtId="177" fontId="6" fillId="0" borderId="100" xfId="0" applyNumberFormat="1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top" shrinkToFit="1"/>
    </xf>
    <xf numFmtId="0" fontId="6" fillId="0" borderId="0" xfId="0" applyFont="1" applyBorder="1" applyAlignment="1">
      <alignment horizontal="center" vertical="top" shrinkToFit="1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 wrapText="1" shrinkToFit="1"/>
    </xf>
    <xf numFmtId="178" fontId="0" fillId="0" borderId="0" xfId="0" applyNumberFormat="1">
      <alignment vertical="center"/>
    </xf>
    <xf numFmtId="182" fontId="0" fillId="0" borderId="0" xfId="0" applyNumberFormat="1">
      <alignment vertical="center"/>
    </xf>
    <xf numFmtId="56" fontId="1" fillId="3" borderId="64" xfId="0" applyNumberFormat="1" applyFont="1" applyFill="1" applyBorder="1" applyAlignment="1">
      <alignment horizontal="center" vertical="center" wrapText="1"/>
    </xf>
    <xf numFmtId="0" fontId="6" fillId="3" borderId="64" xfId="0" applyNumberFormat="1" applyFont="1" applyFill="1" applyBorder="1" applyAlignment="1">
      <alignment horizontal="center" vertical="center" wrapText="1"/>
    </xf>
    <xf numFmtId="178" fontId="5" fillId="3" borderId="65" xfId="0" applyNumberFormat="1" applyFont="1" applyFill="1" applyBorder="1" applyAlignment="1">
      <alignment horizontal="center" vertical="center" wrapText="1"/>
    </xf>
    <xf numFmtId="178" fontId="5" fillId="3" borderId="66" xfId="0" applyNumberFormat="1" applyFont="1" applyFill="1" applyBorder="1" applyAlignment="1">
      <alignment horizontal="center" vertical="center" wrapText="1"/>
    </xf>
    <xf numFmtId="178" fontId="5" fillId="3" borderId="71" xfId="0" applyNumberFormat="1" applyFont="1" applyFill="1" applyBorder="1" applyAlignment="1">
      <alignment horizontal="center" vertical="center" wrapText="1"/>
    </xf>
    <xf numFmtId="178" fontId="5" fillId="3" borderId="71" xfId="0" applyNumberFormat="1" applyFont="1" applyFill="1" applyBorder="1" applyAlignment="1">
      <alignment horizontal="center" vertical="center"/>
    </xf>
    <xf numFmtId="178" fontId="5" fillId="3" borderId="72" xfId="0" applyNumberFormat="1" applyFont="1" applyFill="1" applyBorder="1" applyAlignment="1">
      <alignment horizontal="center" vertical="center"/>
    </xf>
    <xf numFmtId="178" fontId="5" fillId="3" borderId="70" xfId="0" applyNumberFormat="1" applyFont="1" applyFill="1" applyBorder="1" applyAlignment="1">
      <alignment horizontal="center" vertical="center"/>
    </xf>
    <xf numFmtId="181" fontId="5" fillId="3" borderId="65" xfId="0" applyNumberFormat="1" applyFont="1" applyFill="1" applyBorder="1" applyAlignment="1">
      <alignment horizontal="center" vertical="center"/>
    </xf>
    <xf numFmtId="181" fontId="5" fillId="3" borderId="67" xfId="0" applyNumberFormat="1" applyFont="1" applyFill="1" applyBorder="1" applyAlignment="1">
      <alignment horizontal="center" vertical="center"/>
    </xf>
    <xf numFmtId="1" fontId="5" fillId="3" borderId="71" xfId="0" applyNumberFormat="1" applyFont="1" applyFill="1" applyBorder="1" applyAlignment="1">
      <alignment horizontal="center" vertical="center"/>
    </xf>
    <xf numFmtId="1" fontId="5" fillId="3" borderId="66" xfId="0" applyNumberFormat="1" applyFont="1" applyFill="1" applyBorder="1" applyAlignment="1">
      <alignment horizontal="center" vertical="center"/>
    </xf>
    <xf numFmtId="1" fontId="5" fillId="3" borderId="64" xfId="0" applyNumberFormat="1" applyFont="1" applyFill="1" applyBorder="1" applyAlignment="1">
      <alignment horizontal="center" vertical="center"/>
    </xf>
    <xf numFmtId="1" fontId="5" fillId="3" borderId="70" xfId="0" applyNumberFormat="1" applyFont="1" applyFill="1" applyBorder="1" applyAlignment="1">
      <alignment horizontal="center" vertical="center"/>
    </xf>
    <xf numFmtId="1" fontId="5" fillId="3" borderId="72" xfId="0" applyNumberFormat="1" applyFont="1" applyFill="1" applyBorder="1" applyAlignment="1">
      <alignment horizontal="center" vertical="center"/>
    </xf>
    <xf numFmtId="178" fontId="5" fillId="3" borderId="64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177" fontId="6" fillId="0" borderId="19" xfId="0" applyNumberFormat="1" applyFont="1" applyBorder="1" applyAlignment="1">
      <alignment horizontal="center" vertical="center"/>
    </xf>
    <xf numFmtId="183" fontId="5" fillId="0" borderId="35" xfId="2" applyNumberFormat="1" applyFont="1" applyFill="1" applyBorder="1" applyAlignment="1">
      <alignment horizontal="center" vertical="center"/>
    </xf>
    <xf numFmtId="183" fontId="5" fillId="0" borderId="34" xfId="2" applyNumberFormat="1" applyFont="1" applyFill="1" applyBorder="1" applyAlignment="1">
      <alignment horizontal="center" vertical="center"/>
    </xf>
    <xf numFmtId="183" fontId="5" fillId="0" borderId="40" xfId="2" applyNumberFormat="1" applyFont="1" applyFill="1" applyBorder="1" applyAlignment="1">
      <alignment horizontal="center" vertical="center"/>
    </xf>
    <xf numFmtId="183" fontId="5" fillId="0" borderId="37" xfId="2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1" fillId="3" borderId="4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56" fontId="8" fillId="0" borderId="0" xfId="0" applyNumberFormat="1" applyFont="1" applyFill="1" applyAlignment="1">
      <alignment horizontal="left" vertical="center"/>
    </xf>
    <xf numFmtId="0" fontId="19" fillId="0" borderId="0" xfId="0" applyFont="1" applyBorder="1" applyAlignment="1"/>
    <xf numFmtId="184" fontId="5" fillId="3" borderId="4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9" fillId="3" borderId="0" xfId="0" applyFont="1" applyFill="1" applyBorder="1" applyAlignment="1"/>
    <xf numFmtId="178" fontId="5" fillId="3" borderId="37" xfId="0" applyNumberFormat="1" applyFont="1" applyFill="1" applyBorder="1" applyAlignment="1">
      <alignment horizontal="center" vertical="center"/>
    </xf>
    <xf numFmtId="0" fontId="20" fillId="0" borderId="0" xfId="0" applyFont="1" applyBorder="1" applyAlignment="1"/>
    <xf numFmtId="0" fontId="0" fillId="0" borderId="0" xfId="0" applyFont="1" applyFill="1" applyBorder="1" applyAlignment="1">
      <alignment horizontal="center" vertical="center" wrapText="1"/>
    </xf>
    <xf numFmtId="183" fontId="5" fillId="3" borderId="37" xfId="2" applyNumberFormat="1" applyFont="1" applyFill="1" applyBorder="1" applyAlignment="1">
      <alignment horizontal="center" vertical="center"/>
    </xf>
    <xf numFmtId="178" fontId="5" fillId="3" borderId="81" xfId="0" applyNumberFormat="1" applyFont="1" applyFill="1" applyBorder="1" applyAlignment="1">
      <alignment horizontal="center" vertical="center"/>
    </xf>
    <xf numFmtId="183" fontId="5" fillId="0" borderId="53" xfId="2" applyNumberFormat="1" applyFont="1" applyFill="1" applyBorder="1" applyAlignment="1">
      <alignment horizontal="center" vertical="center"/>
    </xf>
    <xf numFmtId="56" fontId="1" fillId="0" borderId="33" xfId="0" applyNumberFormat="1" applyFont="1" applyFill="1" applyBorder="1" applyAlignment="1">
      <alignment horizontal="center" vertical="center" shrinkToFit="1"/>
    </xf>
    <xf numFmtId="0" fontId="1" fillId="3" borderId="75" xfId="0" applyFont="1" applyFill="1" applyBorder="1" applyAlignment="1">
      <alignment horizontal="center" vertical="center" shrinkToFit="1"/>
    </xf>
    <xf numFmtId="0" fontId="6" fillId="0" borderId="75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177" fontId="6" fillId="0" borderId="82" xfId="0" applyNumberFormat="1" applyFont="1" applyBorder="1" applyAlignment="1">
      <alignment horizontal="center" vertical="center" shrinkToFit="1"/>
    </xf>
    <xf numFmtId="177" fontId="6" fillId="0" borderId="13" xfId="0" applyNumberFormat="1" applyFont="1" applyBorder="1" applyAlignment="1">
      <alignment horizontal="center" vertical="center" shrinkToFit="1"/>
    </xf>
    <xf numFmtId="178" fontId="5" fillId="0" borderId="74" xfId="0" applyNumberFormat="1" applyFont="1" applyFill="1" applyBorder="1" applyAlignment="1">
      <alignment horizontal="center" vertical="center" wrapText="1"/>
    </xf>
    <xf numFmtId="178" fontId="5" fillId="0" borderId="45" xfId="0" applyNumberFormat="1" applyFont="1" applyFill="1" applyBorder="1" applyAlignment="1">
      <alignment horizontal="center" vertical="center" wrapText="1"/>
    </xf>
    <xf numFmtId="178" fontId="5" fillId="0" borderId="82" xfId="0" applyNumberFormat="1" applyFont="1" applyFill="1" applyBorder="1" applyAlignment="1">
      <alignment horizontal="center" vertical="center" wrapText="1"/>
    </xf>
    <xf numFmtId="178" fontId="5" fillId="3" borderId="72" xfId="0" applyNumberFormat="1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shrinkToFit="1"/>
    </xf>
    <xf numFmtId="178" fontId="5" fillId="0" borderId="29" xfId="0" applyNumberFormat="1" applyFont="1" applyFill="1" applyBorder="1" applyAlignment="1">
      <alignment horizontal="center" vertical="center"/>
    </xf>
    <xf numFmtId="178" fontId="5" fillId="3" borderId="65" xfId="0" applyNumberFormat="1" applyFont="1" applyFill="1" applyBorder="1" applyAlignment="1">
      <alignment horizontal="center" vertical="center"/>
    </xf>
    <xf numFmtId="178" fontId="5" fillId="0" borderId="104" xfId="0" applyNumberFormat="1" applyFont="1" applyFill="1" applyBorder="1" applyAlignment="1">
      <alignment horizontal="center" vertical="center" wrapText="1"/>
    </xf>
    <xf numFmtId="176" fontId="1" fillId="0" borderId="48" xfId="0" applyNumberFormat="1" applyFont="1" applyFill="1" applyBorder="1" applyAlignment="1">
      <alignment horizontal="center" vertical="center" wrapText="1"/>
    </xf>
    <xf numFmtId="177" fontId="6" fillId="0" borderId="39" xfId="0" applyNumberFormat="1" applyFont="1" applyBorder="1" applyAlignment="1">
      <alignment horizontal="center" vertical="center"/>
    </xf>
    <xf numFmtId="177" fontId="6" fillId="0" borderId="41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84" fontId="5" fillId="3" borderId="33" xfId="0" applyNumberFormat="1" applyFont="1" applyFill="1" applyBorder="1" applyAlignment="1">
      <alignment horizontal="center" vertical="center"/>
    </xf>
    <xf numFmtId="56" fontId="1" fillId="0" borderId="0" xfId="0" applyNumberFormat="1" applyFont="1" applyAlignment="1"/>
    <xf numFmtId="176" fontId="1" fillId="0" borderId="7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Continuous" vertical="center"/>
    </xf>
    <xf numFmtId="0" fontId="1" fillId="3" borderId="0" xfId="0" applyFont="1" applyFill="1" applyAlignment="1">
      <alignment horizontal="center" vertical="center"/>
    </xf>
    <xf numFmtId="178" fontId="5" fillId="3" borderId="67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/>
    <xf numFmtId="0" fontId="6" fillId="0" borderId="0" xfId="0" applyFont="1" applyAlignment="1"/>
    <xf numFmtId="0" fontId="5" fillId="0" borderId="0" xfId="0" applyFont="1" applyFill="1" applyAlignment="1">
      <alignment horizontal="left" vertical="center"/>
    </xf>
    <xf numFmtId="0" fontId="10" fillId="0" borderId="0" xfId="0" applyFont="1" applyAlignment="1"/>
    <xf numFmtId="0" fontId="0" fillId="3" borderId="0" xfId="0" applyFill="1">
      <alignment vertical="center"/>
    </xf>
    <xf numFmtId="0" fontId="6" fillId="0" borderId="0" xfId="0" applyFont="1" applyFill="1" applyAlignment="1">
      <alignment horizontal="left"/>
    </xf>
    <xf numFmtId="0" fontId="0" fillId="0" borderId="51" xfId="0" applyFill="1" applyBorder="1">
      <alignment vertical="center"/>
    </xf>
    <xf numFmtId="0" fontId="0" fillId="4" borderId="51" xfId="0" applyFill="1" applyBorder="1">
      <alignment vertical="center"/>
    </xf>
    <xf numFmtId="0" fontId="1" fillId="3" borderId="0" xfId="0" applyFont="1" applyFill="1" applyBorder="1" applyAlignment="1"/>
    <xf numFmtId="0" fontId="1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Continuous" vertical="center"/>
    </xf>
    <xf numFmtId="0" fontId="6" fillId="3" borderId="54" xfId="0" applyFont="1" applyFill="1" applyBorder="1" applyAlignment="1">
      <alignment horizontal="centerContinuous" vertical="center"/>
    </xf>
    <xf numFmtId="0" fontId="6" fillId="3" borderId="0" xfId="0" applyFont="1" applyFill="1" applyBorder="1" applyAlignment="1">
      <alignment horizontal="centerContinuous" vertical="center"/>
    </xf>
    <xf numFmtId="0" fontId="6" fillId="3" borderId="0" xfId="0" applyFont="1" applyFill="1" applyBorder="1" applyAlignment="1">
      <alignment horizontal="center" vertical="center"/>
    </xf>
    <xf numFmtId="177" fontId="7" fillId="3" borderId="24" xfId="0" applyNumberFormat="1" applyFont="1" applyFill="1" applyBorder="1" applyAlignment="1">
      <alignment horizontal="center" vertical="center"/>
    </xf>
    <xf numFmtId="177" fontId="6" fillId="3" borderId="19" xfId="0" applyNumberFormat="1" applyFont="1" applyFill="1" applyBorder="1" applyAlignment="1">
      <alignment horizontal="center" vertical="center"/>
    </xf>
    <xf numFmtId="177" fontId="6" fillId="3" borderId="20" xfId="0" applyNumberFormat="1" applyFont="1" applyFill="1" applyBorder="1" applyAlignment="1">
      <alignment horizontal="center" vertical="center"/>
    </xf>
    <xf numFmtId="177" fontId="6" fillId="3" borderId="26" xfId="0" applyNumberFormat="1" applyFont="1" applyFill="1" applyBorder="1" applyAlignment="1">
      <alignment horizontal="center" vertical="center"/>
    </xf>
    <xf numFmtId="177" fontId="6" fillId="3" borderId="14" xfId="0" applyNumberFormat="1" applyFont="1" applyFill="1" applyBorder="1" applyAlignment="1">
      <alignment horizontal="center" vertical="center"/>
    </xf>
    <xf numFmtId="177" fontId="7" fillId="3" borderId="23" xfId="0" applyNumberFormat="1" applyFont="1" applyFill="1" applyBorder="1" applyAlignment="1">
      <alignment horizontal="center" vertical="center"/>
    </xf>
    <xf numFmtId="177" fontId="6" fillId="3" borderId="21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 shrinkToFit="1"/>
    </xf>
    <xf numFmtId="0" fontId="6" fillId="3" borderId="26" xfId="0" applyFont="1" applyFill="1" applyBorder="1" applyAlignment="1">
      <alignment horizontal="center" vertical="center" wrapText="1" shrinkToFit="1"/>
    </xf>
    <xf numFmtId="0" fontId="6" fillId="3" borderId="21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center" vertical="center" wrapText="1" shrinkToFit="1"/>
    </xf>
    <xf numFmtId="178" fontId="5" fillId="3" borderId="34" xfId="0" applyNumberFormat="1" applyFont="1" applyFill="1" applyBorder="1" applyAlignment="1">
      <alignment horizontal="center" vertical="center"/>
    </xf>
    <xf numFmtId="181" fontId="5" fillId="3" borderId="37" xfId="0" applyNumberFormat="1" applyFont="1" applyFill="1" applyBorder="1" applyAlignment="1">
      <alignment horizontal="center" vertical="center"/>
    </xf>
    <xf numFmtId="180" fontId="5" fillId="3" borderId="28" xfId="0" applyNumberFormat="1" applyFont="1" applyFill="1" applyBorder="1" applyAlignment="1">
      <alignment horizontal="center" vertical="center"/>
    </xf>
    <xf numFmtId="178" fontId="5" fillId="3" borderId="39" xfId="0" applyNumberFormat="1" applyFont="1" applyFill="1" applyBorder="1" applyAlignment="1">
      <alignment horizontal="center" vertical="center"/>
    </xf>
    <xf numFmtId="178" fontId="5" fillId="3" borderId="33" xfId="0" applyNumberFormat="1" applyFont="1" applyFill="1" applyBorder="1" applyAlignment="1">
      <alignment horizontal="center" vertical="center"/>
    </xf>
    <xf numFmtId="178" fontId="5" fillId="3" borderId="40" xfId="0" applyNumberFormat="1" applyFont="1" applyFill="1" applyBorder="1" applyAlignment="1">
      <alignment horizontal="center" vertical="center"/>
    </xf>
    <xf numFmtId="178" fontId="5" fillId="3" borderId="43" xfId="0" applyNumberFormat="1" applyFont="1" applyFill="1" applyBorder="1" applyAlignment="1">
      <alignment horizontal="center" vertical="center"/>
    </xf>
    <xf numFmtId="0" fontId="6" fillId="3" borderId="37" xfId="0" applyNumberFormat="1" applyFont="1" applyFill="1" applyBorder="1" applyAlignment="1">
      <alignment horizontal="center" vertical="center"/>
    </xf>
    <xf numFmtId="0" fontId="1" fillId="3" borderId="39" xfId="0" applyNumberFormat="1" applyFont="1" applyFill="1" applyBorder="1" applyAlignment="1">
      <alignment horizontal="center"/>
    </xf>
    <xf numFmtId="0" fontId="1" fillId="3" borderId="33" xfId="0" applyNumberFormat="1" applyFont="1" applyFill="1" applyBorder="1" applyAlignment="1">
      <alignment horizontal="center"/>
    </xf>
    <xf numFmtId="0" fontId="1" fillId="3" borderId="4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center"/>
    </xf>
    <xf numFmtId="180" fontId="5" fillId="3" borderId="43" xfId="0" applyNumberFormat="1" applyFont="1" applyFill="1" applyBorder="1" applyAlignment="1">
      <alignment horizontal="center" vertical="center"/>
    </xf>
    <xf numFmtId="180" fontId="5" fillId="3" borderId="33" xfId="0" applyNumberFormat="1" applyFont="1" applyFill="1" applyBorder="1" applyAlignment="1">
      <alignment horizontal="center" vertical="center"/>
    </xf>
    <xf numFmtId="178" fontId="5" fillId="3" borderId="45" xfId="0" applyNumberFormat="1" applyFont="1" applyFill="1" applyBorder="1" applyAlignment="1">
      <alignment horizontal="center" vertical="center"/>
    </xf>
    <xf numFmtId="178" fontId="5" fillId="3" borderId="53" xfId="0" applyNumberFormat="1" applyFont="1" applyFill="1" applyBorder="1" applyAlignment="1">
      <alignment horizontal="center" vertical="center"/>
    </xf>
    <xf numFmtId="180" fontId="5" fillId="3" borderId="52" xfId="0" applyNumberFormat="1" applyFont="1" applyFill="1" applyBorder="1" applyAlignment="1">
      <alignment horizontal="center" vertical="center"/>
    </xf>
    <xf numFmtId="178" fontId="5" fillId="3" borderId="47" xfId="0" applyNumberFormat="1" applyFont="1" applyFill="1" applyBorder="1" applyAlignment="1">
      <alignment horizontal="center" vertical="center"/>
    </xf>
    <xf numFmtId="178" fontId="5" fillId="3" borderId="48" xfId="0" applyNumberFormat="1" applyFont="1" applyFill="1" applyBorder="1" applyAlignment="1">
      <alignment horizontal="center" vertical="center"/>
    </xf>
    <xf numFmtId="178" fontId="5" fillId="3" borderId="50" xfId="0" applyNumberFormat="1" applyFont="1" applyFill="1" applyBorder="1" applyAlignment="1">
      <alignment horizontal="center" vertical="center"/>
    </xf>
    <xf numFmtId="178" fontId="5" fillId="3" borderId="52" xfId="0" applyNumberFormat="1" applyFont="1" applyFill="1" applyBorder="1" applyAlignment="1">
      <alignment horizontal="center" vertical="center"/>
    </xf>
    <xf numFmtId="0" fontId="6" fillId="3" borderId="53" xfId="0" applyNumberFormat="1" applyFont="1" applyFill="1" applyBorder="1" applyAlignment="1">
      <alignment horizontal="center" vertical="center"/>
    </xf>
    <xf numFmtId="0" fontId="1" fillId="3" borderId="47" xfId="0" applyNumberFormat="1" applyFont="1" applyFill="1" applyBorder="1" applyAlignment="1">
      <alignment horizontal="center"/>
    </xf>
    <xf numFmtId="0" fontId="1" fillId="3" borderId="48" xfId="0" applyNumberFormat="1" applyFont="1" applyFill="1" applyBorder="1" applyAlignment="1">
      <alignment horizontal="center"/>
    </xf>
    <xf numFmtId="0" fontId="1" fillId="3" borderId="50" xfId="0" applyNumberFormat="1" applyFont="1" applyFill="1" applyBorder="1" applyAlignment="1">
      <alignment horizontal="center"/>
    </xf>
    <xf numFmtId="178" fontId="5" fillId="3" borderId="61" xfId="0" applyNumberFormat="1" applyFont="1" applyFill="1" applyBorder="1" applyAlignment="1">
      <alignment horizontal="center" vertical="center" wrapText="1"/>
    </xf>
    <xf numFmtId="1" fontId="5" fillId="3" borderId="61" xfId="0" applyNumberFormat="1" applyFont="1" applyFill="1" applyBorder="1" applyAlignment="1">
      <alignment horizontal="center" vertical="center" wrapText="1"/>
    </xf>
    <xf numFmtId="1" fontId="5" fillId="3" borderId="55" xfId="0" applyNumberFormat="1" applyFont="1" applyFill="1" applyBorder="1" applyAlignment="1">
      <alignment horizontal="center" vertical="center" wrapText="1"/>
    </xf>
    <xf numFmtId="1" fontId="5" fillId="3" borderId="57" xfId="0" applyNumberFormat="1" applyFont="1" applyFill="1" applyBorder="1" applyAlignment="1">
      <alignment horizontal="center" vertical="center" wrapText="1"/>
    </xf>
    <xf numFmtId="1" fontId="5" fillId="3" borderId="60" xfId="0" applyNumberFormat="1" applyFont="1" applyFill="1" applyBorder="1" applyAlignment="1">
      <alignment horizontal="center" vertical="center" wrapText="1"/>
    </xf>
    <xf numFmtId="178" fontId="5" fillId="3" borderId="55" xfId="0" applyNumberFormat="1" applyFont="1" applyFill="1" applyBorder="1" applyAlignment="1">
      <alignment horizontal="center" vertical="center" wrapText="1"/>
    </xf>
    <xf numFmtId="178" fontId="5" fillId="3" borderId="57" xfId="0" applyNumberFormat="1" applyFont="1" applyFill="1" applyBorder="1" applyAlignment="1">
      <alignment horizontal="center" vertical="center" wrapText="1"/>
    </xf>
    <xf numFmtId="178" fontId="5" fillId="3" borderId="56" xfId="0" applyNumberFormat="1" applyFont="1" applyFill="1" applyBorder="1" applyAlignment="1">
      <alignment horizontal="center" vertical="center" wrapText="1"/>
    </xf>
    <xf numFmtId="1" fontId="1" fillId="3" borderId="55" xfId="0" applyNumberFormat="1" applyFont="1" applyFill="1" applyBorder="1" applyAlignment="1">
      <alignment horizontal="center" vertical="center"/>
    </xf>
    <xf numFmtId="1" fontId="1" fillId="3" borderId="57" xfId="0" applyNumberFormat="1" applyFont="1" applyFill="1" applyBorder="1" applyAlignment="1">
      <alignment horizontal="center" vertical="center"/>
    </xf>
    <xf numFmtId="1" fontId="1" fillId="3" borderId="73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1" fontId="5" fillId="3" borderId="71" xfId="0" applyNumberFormat="1" applyFont="1" applyFill="1" applyBorder="1" applyAlignment="1">
      <alignment horizontal="center" vertical="center" wrapText="1"/>
    </xf>
    <xf numFmtId="1" fontId="5" fillId="3" borderId="56" xfId="0" applyNumberFormat="1" applyFont="1" applyFill="1" applyBorder="1" applyAlignment="1">
      <alignment horizontal="center" vertical="center" wrapText="1"/>
    </xf>
    <xf numFmtId="178" fontId="5" fillId="3" borderId="73" xfId="0" applyNumberFormat="1" applyFont="1" applyFill="1" applyBorder="1" applyAlignment="1">
      <alignment horizontal="center" vertical="center" wrapText="1"/>
    </xf>
    <xf numFmtId="178" fontId="5" fillId="3" borderId="60" xfId="0" applyNumberFormat="1" applyFont="1" applyFill="1" applyBorder="1" applyAlignment="1">
      <alignment horizontal="center" vertical="center" wrapText="1"/>
    </xf>
    <xf numFmtId="178" fontId="5" fillId="3" borderId="62" xfId="0" applyNumberFormat="1" applyFont="1" applyFill="1" applyBorder="1" applyAlignment="1">
      <alignment horizontal="center" vertical="center" wrapText="1"/>
    </xf>
    <xf numFmtId="1" fontId="1" fillId="3" borderId="56" xfId="0" applyNumberFormat="1" applyFont="1" applyFill="1" applyBorder="1" applyAlignment="1">
      <alignment horizontal="center" vertical="center"/>
    </xf>
    <xf numFmtId="1" fontId="5" fillId="3" borderId="57" xfId="0" applyNumberFormat="1" applyFont="1" applyFill="1" applyBorder="1" applyAlignment="1">
      <alignment horizontal="center"/>
    </xf>
    <xf numFmtId="178" fontId="5" fillId="3" borderId="57" xfId="0" applyNumberFormat="1" applyFont="1" applyFill="1" applyBorder="1" applyAlignment="1">
      <alignment horizontal="center"/>
    </xf>
    <xf numFmtId="178" fontId="5" fillId="3" borderId="73" xfId="0" applyNumberFormat="1" applyFont="1" applyFill="1" applyBorder="1" applyAlignment="1">
      <alignment horizontal="center"/>
    </xf>
    <xf numFmtId="178" fontId="5" fillId="3" borderId="61" xfId="0" applyNumberFormat="1" applyFont="1" applyFill="1" applyBorder="1" applyAlignment="1">
      <alignment horizontal="center"/>
    </xf>
    <xf numFmtId="178" fontId="5" fillId="3" borderId="56" xfId="0" applyNumberFormat="1" applyFont="1" applyFill="1" applyBorder="1" applyAlignment="1">
      <alignment horizontal="center" vertical="center"/>
    </xf>
    <xf numFmtId="178" fontId="5" fillId="3" borderId="57" xfId="0" applyNumberFormat="1" applyFont="1" applyFill="1" applyBorder="1" applyAlignment="1">
      <alignment horizontal="center" vertical="center"/>
    </xf>
    <xf numFmtId="178" fontId="5" fillId="3" borderId="73" xfId="0" applyNumberFormat="1" applyFont="1" applyFill="1" applyBorder="1" applyAlignment="1">
      <alignment horizontal="center" vertical="center"/>
    </xf>
    <xf numFmtId="178" fontId="5" fillId="3" borderId="0" xfId="0" applyNumberFormat="1" applyFont="1" applyFill="1" applyBorder="1" applyAlignment="1">
      <alignment horizontal="center" vertical="center"/>
    </xf>
    <xf numFmtId="1" fontId="5" fillId="3" borderId="69" xfId="0" applyNumberFormat="1" applyFont="1" applyFill="1" applyBorder="1" applyAlignment="1">
      <alignment horizontal="center" vertical="center"/>
    </xf>
    <xf numFmtId="178" fontId="5" fillId="3" borderId="66" xfId="0" applyNumberFormat="1" applyFont="1" applyFill="1" applyBorder="1" applyAlignment="1">
      <alignment horizontal="center" vertical="center"/>
    </xf>
    <xf numFmtId="178" fontId="5" fillId="3" borderId="69" xfId="0" applyNumberFormat="1" applyFont="1" applyFill="1" applyBorder="1" applyAlignment="1">
      <alignment horizontal="center" vertical="center"/>
    </xf>
    <xf numFmtId="178" fontId="5" fillId="3" borderId="6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6" fillId="3" borderId="54" xfId="0" applyFont="1" applyFill="1" applyBorder="1" applyAlignment="1">
      <alignment horizontal="center" vertical="center" wrapText="1" shrinkToFit="1"/>
    </xf>
    <xf numFmtId="178" fontId="5" fillId="3" borderId="94" xfId="0" applyNumberFormat="1" applyFont="1" applyFill="1" applyBorder="1" applyAlignment="1">
      <alignment horizontal="center" vertical="center"/>
    </xf>
    <xf numFmtId="1" fontId="5" fillId="3" borderId="94" xfId="0" applyNumberFormat="1" applyFont="1" applyFill="1" applyBorder="1" applyAlignment="1">
      <alignment horizontal="center" vertical="center"/>
    </xf>
    <xf numFmtId="1" fontId="5" fillId="3" borderId="90" xfId="0" applyNumberFormat="1" applyFont="1" applyFill="1" applyBorder="1" applyAlignment="1">
      <alignment horizontal="center" vertical="center"/>
    </xf>
    <xf numFmtId="179" fontId="5" fillId="3" borderId="95" xfId="0" applyNumberFormat="1" applyFont="1" applyFill="1" applyBorder="1" applyAlignment="1">
      <alignment horizontal="center" vertical="center"/>
    </xf>
    <xf numFmtId="178" fontId="5" fillId="3" borderId="91" xfId="0" applyNumberFormat="1" applyFont="1" applyFill="1" applyBorder="1" applyAlignment="1">
      <alignment horizontal="center" vertical="center"/>
    </xf>
    <xf numFmtId="178" fontId="5" fillId="3" borderId="89" xfId="0" applyNumberFormat="1" applyFont="1" applyFill="1" applyBorder="1" applyAlignment="1">
      <alignment horizontal="center" vertical="center"/>
    </xf>
    <xf numFmtId="178" fontId="5" fillId="3" borderId="93" xfId="0" applyNumberFormat="1" applyFont="1" applyFill="1" applyBorder="1" applyAlignment="1">
      <alignment horizontal="center" vertical="center"/>
    </xf>
    <xf numFmtId="0" fontId="6" fillId="3" borderId="94" xfId="0" applyNumberFormat="1" applyFont="1" applyFill="1" applyBorder="1" applyAlignment="1">
      <alignment horizontal="center" vertical="center"/>
    </xf>
    <xf numFmtId="0" fontId="1" fillId="3" borderId="91" xfId="0" applyNumberFormat="1" applyFont="1" applyFill="1" applyBorder="1" applyAlignment="1">
      <alignment horizontal="center" vertical="center"/>
    </xf>
    <xf numFmtId="0" fontId="1" fillId="3" borderId="89" xfId="0" applyNumberFormat="1" applyFont="1" applyFill="1" applyBorder="1" applyAlignment="1">
      <alignment horizontal="center" vertical="center"/>
    </xf>
    <xf numFmtId="0" fontId="1" fillId="3" borderId="93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" fontId="5" fillId="3" borderId="67" xfId="0" applyNumberFormat="1" applyFont="1" applyFill="1" applyBorder="1" applyAlignment="1">
      <alignment horizontal="center" vertical="center" wrapText="1"/>
    </xf>
    <xf numFmtId="1" fontId="5" fillId="3" borderId="64" xfId="0" applyNumberFormat="1" applyFont="1" applyFill="1" applyBorder="1" applyAlignment="1">
      <alignment horizontal="center" vertical="center" wrapText="1"/>
    </xf>
    <xf numFmtId="1" fontId="5" fillId="3" borderId="69" xfId="0" applyNumberFormat="1" applyFont="1" applyFill="1" applyBorder="1" applyAlignment="1">
      <alignment horizontal="center" vertical="center" wrapText="1"/>
    </xf>
    <xf numFmtId="178" fontId="5" fillId="3" borderId="67" xfId="0" applyNumberFormat="1" applyFont="1" applyFill="1" applyBorder="1" applyAlignment="1">
      <alignment horizontal="center" vertical="center" wrapText="1"/>
    </xf>
    <xf numFmtId="178" fontId="5" fillId="3" borderId="64" xfId="0" applyNumberFormat="1" applyFont="1" applyFill="1" applyBorder="1" applyAlignment="1">
      <alignment horizontal="center" vertical="center" wrapText="1"/>
    </xf>
    <xf numFmtId="1" fontId="1" fillId="3" borderId="67" xfId="0" applyNumberFormat="1" applyFont="1" applyFill="1" applyBorder="1" applyAlignment="1">
      <alignment horizontal="center" vertical="center"/>
    </xf>
    <xf numFmtId="1" fontId="1" fillId="3" borderId="64" xfId="0" applyNumberFormat="1" applyFont="1" applyFill="1" applyBorder="1" applyAlignment="1">
      <alignment horizontal="center" vertical="center"/>
    </xf>
    <xf numFmtId="1" fontId="1" fillId="3" borderId="70" xfId="0" applyNumberFormat="1" applyFont="1" applyFill="1" applyBorder="1" applyAlignment="1">
      <alignment horizontal="center" vertical="center"/>
    </xf>
    <xf numFmtId="1" fontId="5" fillId="3" borderId="57" xfId="0" applyNumberFormat="1" applyFont="1" applyFill="1" applyBorder="1" applyAlignment="1">
      <alignment horizontal="center" vertical="center"/>
    </xf>
    <xf numFmtId="1" fontId="5" fillId="3" borderId="95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98" xfId="0" applyFont="1" applyFill="1" applyBorder="1" applyAlignment="1">
      <alignment horizontal="center" vertical="center" wrapText="1"/>
    </xf>
    <xf numFmtId="0" fontId="0" fillId="3" borderId="101" xfId="0" applyFont="1" applyFill="1" applyBorder="1" applyAlignment="1">
      <alignment horizontal="center" vertical="center" wrapText="1"/>
    </xf>
    <xf numFmtId="0" fontId="0" fillId="3" borderId="102" xfId="0" applyFont="1" applyFill="1" applyBorder="1" applyAlignment="1">
      <alignment horizontal="center" vertical="center" wrapText="1"/>
    </xf>
    <xf numFmtId="0" fontId="0" fillId="3" borderId="103" xfId="0" applyFont="1" applyFill="1" applyBorder="1" applyAlignment="1">
      <alignment horizontal="center" vertical="center"/>
    </xf>
    <xf numFmtId="177" fontId="6" fillId="3" borderId="100" xfId="0" applyNumberFormat="1" applyFont="1" applyFill="1" applyBorder="1" applyAlignment="1">
      <alignment horizontal="center" vertical="center"/>
    </xf>
    <xf numFmtId="177" fontId="6" fillId="3" borderId="25" xfId="0" applyNumberFormat="1" applyFont="1" applyFill="1" applyBorder="1" applyAlignment="1">
      <alignment horizontal="center" vertical="center"/>
    </xf>
    <xf numFmtId="179" fontId="5" fillId="3" borderId="37" xfId="0" applyNumberFormat="1" applyFont="1" applyFill="1" applyBorder="1" applyAlignment="1">
      <alignment horizontal="center" vertical="center"/>
    </xf>
    <xf numFmtId="179" fontId="5" fillId="3" borderId="43" xfId="0" applyNumberFormat="1" applyFont="1" applyFill="1" applyBorder="1" applyAlignment="1">
      <alignment horizontal="center" vertical="center"/>
    </xf>
    <xf numFmtId="179" fontId="5" fillId="3" borderId="33" xfId="0" applyNumberFormat="1" applyFont="1" applyFill="1" applyBorder="1" applyAlignment="1">
      <alignment horizontal="center" vertical="center"/>
    </xf>
    <xf numFmtId="179" fontId="5" fillId="3" borderId="40" xfId="0" applyNumberFormat="1" applyFont="1" applyFill="1" applyBorder="1" applyAlignment="1">
      <alignment horizontal="center" vertical="center"/>
    </xf>
    <xf numFmtId="1" fontId="5" fillId="3" borderId="45" xfId="0" applyNumberFormat="1" applyFont="1" applyFill="1" applyBorder="1" applyAlignment="1">
      <alignment horizontal="center" vertical="center"/>
    </xf>
    <xf numFmtId="184" fontId="5" fillId="3" borderId="41" xfId="0" applyNumberFormat="1" applyFont="1" applyFill="1" applyBorder="1" applyAlignment="1">
      <alignment horizontal="center" vertical="center"/>
    </xf>
    <xf numFmtId="184" fontId="5" fillId="3" borderId="32" xfId="0" applyNumberFormat="1" applyFont="1" applyFill="1" applyBorder="1" applyAlignment="1">
      <alignment horizontal="center" vertical="center"/>
    </xf>
    <xf numFmtId="1" fontId="6" fillId="3" borderId="37" xfId="0" applyNumberFormat="1" applyFont="1" applyFill="1" applyBorder="1" applyAlignment="1">
      <alignment horizontal="center" vertical="center"/>
    </xf>
    <xf numFmtId="178" fontId="5" fillId="3" borderId="44" xfId="0" applyNumberFormat="1" applyFont="1" applyFill="1" applyBorder="1" applyAlignment="1">
      <alignment horizontal="center" vertical="center"/>
    </xf>
    <xf numFmtId="184" fontId="5" fillId="3" borderId="48" xfId="0" applyNumberFormat="1" applyFont="1" applyFill="1" applyBorder="1" applyAlignment="1">
      <alignment horizontal="center" vertical="center"/>
    </xf>
    <xf numFmtId="179" fontId="5" fillId="3" borderId="71" xfId="0" applyNumberFormat="1" applyFont="1" applyFill="1" applyBorder="1" applyAlignment="1">
      <alignment horizontal="center" vertical="center"/>
    </xf>
    <xf numFmtId="179" fontId="5" fillId="3" borderId="66" xfId="0" applyNumberFormat="1" applyFont="1" applyFill="1" applyBorder="1" applyAlignment="1">
      <alignment horizontal="center" vertical="center"/>
    </xf>
    <xf numFmtId="179" fontId="5" fillId="3" borderId="64" xfId="0" applyNumberFormat="1" applyFont="1" applyFill="1" applyBorder="1" applyAlignment="1">
      <alignment horizontal="center" vertical="center"/>
    </xf>
    <xf numFmtId="179" fontId="5" fillId="3" borderId="70" xfId="0" applyNumberFormat="1" applyFont="1" applyFill="1" applyBorder="1" applyAlignment="1">
      <alignment horizontal="center" vertical="center"/>
    </xf>
    <xf numFmtId="1" fontId="6" fillId="3" borderId="58" xfId="0" applyNumberFormat="1" applyFont="1" applyFill="1" applyBorder="1" applyAlignment="1">
      <alignment horizontal="center" vertical="center"/>
    </xf>
    <xf numFmtId="179" fontId="1" fillId="3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8" fontId="5" fillId="3" borderId="107" xfId="0" applyNumberFormat="1" applyFont="1" applyFill="1" applyBorder="1" applyAlignment="1">
      <alignment horizontal="center" vertical="center"/>
    </xf>
    <xf numFmtId="1" fontId="6" fillId="3" borderId="53" xfId="0" applyNumberFormat="1" applyFont="1" applyFill="1" applyBorder="1" applyAlignment="1">
      <alignment horizontal="center" vertical="center"/>
    </xf>
    <xf numFmtId="1" fontId="5" fillId="3" borderId="81" xfId="0" applyNumberFormat="1" applyFont="1" applyFill="1" applyBorder="1" applyAlignment="1">
      <alignment horizontal="center" vertical="center"/>
    </xf>
    <xf numFmtId="1" fontId="5" fillId="3" borderId="77" xfId="0" applyNumberFormat="1" applyFont="1" applyFill="1" applyBorder="1" applyAlignment="1">
      <alignment horizontal="center" vertical="center"/>
    </xf>
    <xf numFmtId="1" fontId="5" fillId="3" borderId="75" xfId="0" applyNumberFormat="1" applyFont="1" applyFill="1" applyBorder="1" applyAlignment="1">
      <alignment horizontal="center" vertical="center"/>
    </xf>
    <xf numFmtId="1" fontId="5" fillId="3" borderId="79" xfId="0" applyNumberFormat="1" applyFont="1" applyFill="1" applyBorder="1" applyAlignment="1">
      <alignment horizontal="center" vertical="center"/>
    </xf>
    <xf numFmtId="178" fontId="5" fillId="3" borderId="79" xfId="0" applyNumberFormat="1" applyFont="1" applyFill="1" applyBorder="1" applyAlignment="1">
      <alignment horizontal="center" vertical="center"/>
    </xf>
    <xf numFmtId="178" fontId="5" fillId="3" borderId="76" xfId="0" applyNumberFormat="1" applyFont="1" applyFill="1" applyBorder="1" applyAlignment="1">
      <alignment horizontal="center" vertical="center"/>
    </xf>
    <xf numFmtId="178" fontId="5" fillId="3" borderId="78" xfId="0" applyNumberFormat="1" applyFont="1" applyFill="1" applyBorder="1" applyAlignment="1">
      <alignment horizontal="center" vertical="center"/>
    </xf>
    <xf numFmtId="178" fontId="5" fillId="3" borderId="75" xfId="0" applyNumberFormat="1" applyFont="1" applyFill="1" applyBorder="1" applyAlignment="1">
      <alignment horizontal="center" vertical="center"/>
    </xf>
    <xf numFmtId="1" fontId="6" fillId="3" borderId="81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/>
    <xf numFmtId="0" fontId="5" fillId="3" borderId="0" xfId="0" applyFont="1" applyFill="1" applyBorder="1" applyAlignment="1"/>
    <xf numFmtId="56" fontId="1" fillId="5" borderId="64" xfId="0" applyNumberFormat="1" applyFont="1" applyFill="1" applyBorder="1" applyAlignment="1">
      <alignment horizontal="center" vertical="center" wrapText="1"/>
    </xf>
    <xf numFmtId="0" fontId="6" fillId="5" borderId="64" xfId="0" applyNumberFormat="1" applyFont="1" applyFill="1" applyBorder="1" applyAlignment="1">
      <alignment horizontal="center" vertical="center" wrapText="1"/>
    </xf>
    <xf numFmtId="178" fontId="5" fillId="5" borderId="65" xfId="0" applyNumberFormat="1" applyFont="1" applyFill="1" applyBorder="1" applyAlignment="1">
      <alignment horizontal="center" vertical="center" wrapText="1"/>
    </xf>
    <xf numFmtId="178" fontId="5" fillId="5" borderId="66" xfId="0" applyNumberFormat="1" applyFont="1" applyFill="1" applyBorder="1" applyAlignment="1">
      <alignment horizontal="center" vertical="center" wrapText="1"/>
    </xf>
    <xf numFmtId="178" fontId="5" fillId="5" borderId="72" xfId="0" applyNumberFormat="1" applyFont="1" applyFill="1" applyBorder="1" applyAlignment="1">
      <alignment horizontal="center" vertical="center" wrapText="1"/>
    </xf>
    <xf numFmtId="178" fontId="5" fillId="5" borderId="65" xfId="0" applyNumberFormat="1" applyFont="1" applyFill="1" applyBorder="1" applyAlignment="1">
      <alignment horizontal="center" vertical="center"/>
    </xf>
    <xf numFmtId="178" fontId="5" fillId="5" borderId="72" xfId="0" applyNumberFormat="1" applyFont="1" applyFill="1" applyBorder="1" applyAlignment="1">
      <alignment horizontal="center" vertical="center"/>
    </xf>
    <xf numFmtId="178" fontId="5" fillId="5" borderId="70" xfId="0" applyNumberFormat="1" applyFont="1" applyFill="1" applyBorder="1" applyAlignment="1">
      <alignment horizontal="center" vertical="center"/>
    </xf>
    <xf numFmtId="181" fontId="5" fillId="5" borderId="65" xfId="0" applyNumberFormat="1" applyFont="1" applyFill="1" applyBorder="1" applyAlignment="1">
      <alignment horizontal="center" vertical="center"/>
    </xf>
    <xf numFmtId="181" fontId="5" fillId="5" borderId="67" xfId="0" applyNumberFormat="1" applyFont="1" applyFill="1" applyBorder="1" applyAlignment="1">
      <alignment horizontal="center" vertical="center"/>
    </xf>
    <xf numFmtId="178" fontId="5" fillId="5" borderId="71" xfId="0" applyNumberFormat="1" applyFont="1" applyFill="1" applyBorder="1" applyAlignment="1">
      <alignment horizontal="center" vertical="center" wrapText="1"/>
    </xf>
    <xf numFmtId="178" fontId="5" fillId="5" borderId="71" xfId="0" applyNumberFormat="1" applyFont="1" applyFill="1" applyBorder="1" applyAlignment="1">
      <alignment horizontal="center" vertical="center"/>
    </xf>
    <xf numFmtId="179" fontId="5" fillId="5" borderId="71" xfId="0" applyNumberFormat="1" applyFont="1" applyFill="1" applyBorder="1" applyAlignment="1">
      <alignment horizontal="center" vertical="center"/>
    </xf>
    <xf numFmtId="179" fontId="5" fillId="5" borderId="66" xfId="0" applyNumberFormat="1" applyFont="1" applyFill="1" applyBorder="1" applyAlignment="1">
      <alignment horizontal="center" vertical="center"/>
    </xf>
    <xf numFmtId="179" fontId="5" fillId="5" borderId="64" xfId="0" applyNumberFormat="1" applyFont="1" applyFill="1" applyBorder="1" applyAlignment="1">
      <alignment horizontal="center" vertical="center"/>
    </xf>
    <xf numFmtId="179" fontId="5" fillId="5" borderId="70" xfId="0" applyNumberFormat="1" applyFont="1" applyFill="1" applyBorder="1" applyAlignment="1">
      <alignment horizontal="center" vertical="center"/>
    </xf>
    <xf numFmtId="1" fontId="5" fillId="5" borderId="72" xfId="0" applyNumberFormat="1" applyFont="1" applyFill="1" applyBorder="1" applyAlignment="1">
      <alignment horizontal="center" vertical="center"/>
    </xf>
    <xf numFmtId="178" fontId="5" fillId="5" borderId="64" xfId="0" applyNumberFormat="1" applyFont="1" applyFill="1" applyBorder="1" applyAlignment="1">
      <alignment horizontal="center" vertical="center"/>
    </xf>
    <xf numFmtId="1" fontId="6" fillId="5" borderId="71" xfId="0" applyNumberFormat="1" applyFont="1" applyFill="1" applyBorder="1" applyAlignment="1">
      <alignment horizontal="center" vertical="center"/>
    </xf>
    <xf numFmtId="0" fontId="6" fillId="5" borderId="64" xfId="0" applyFont="1" applyFill="1" applyBorder="1" applyAlignment="1">
      <alignment horizontal="left" vertical="center" wrapText="1"/>
    </xf>
    <xf numFmtId="176" fontId="1" fillId="5" borderId="64" xfId="0" applyNumberFormat="1" applyFont="1" applyFill="1" applyBorder="1" applyAlignment="1">
      <alignment horizontal="center" vertical="center" wrapText="1"/>
    </xf>
    <xf numFmtId="178" fontId="5" fillId="5" borderId="67" xfId="0" applyNumberFormat="1" applyFont="1" applyFill="1" applyBorder="1" applyAlignment="1">
      <alignment horizontal="center" vertical="center"/>
    </xf>
    <xf numFmtId="178" fontId="5" fillId="5" borderId="66" xfId="0" applyNumberFormat="1" applyFont="1" applyFill="1" applyBorder="1" applyAlignment="1">
      <alignment horizontal="center" vertical="center"/>
    </xf>
    <xf numFmtId="1" fontId="5" fillId="5" borderId="81" xfId="0" applyNumberFormat="1" applyFont="1" applyFill="1" applyBorder="1" applyAlignment="1">
      <alignment horizontal="center" vertical="center"/>
    </xf>
    <xf numFmtId="1" fontId="5" fillId="5" borderId="77" xfId="0" applyNumberFormat="1" applyFont="1" applyFill="1" applyBorder="1" applyAlignment="1">
      <alignment horizontal="center" vertical="center"/>
    </xf>
    <xf numFmtId="1" fontId="5" fillId="5" borderId="64" xfId="0" applyNumberFormat="1" applyFont="1" applyFill="1" applyBorder="1" applyAlignment="1">
      <alignment horizontal="center" vertical="center"/>
    </xf>
    <xf numFmtId="1" fontId="5" fillId="5" borderId="70" xfId="0" applyNumberFormat="1" applyFont="1" applyFill="1" applyBorder="1" applyAlignment="1">
      <alignment horizontal="center" vertical="center"/>
    </xf>
    <xf numFmtId="1" fontId="5" fillId="5" borderId="71" xfId="0" applyNumberFormat="1" applyFont="1" applyFill="1" applyBorder="1" applyAlignment="1">
      <alignment horizontal="center" vertical="center"/>
    </xf>
    <xf numFmtId="0" fontId="0" fillId="3" borderId="97" xfId="0" applyFont="1" applyFill="1" applyBorder="1" applyAlignment="1">
      <alignment horizontal="center" vertical="center" wrapText="1"/>
    </xf>
    <xf numFmtId="177" fontId="6" fillId="3" borderId="0" xfId="0" applyNumberFormat="1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 wrapText="1"/>
    </xf>
    <xf numFmtId="177" fontId="6" fillId="0" borderId="25" xfId="0" applyNumberFormat="1" applyFont="1" applyBorder="1" applyAlignment="1">
      <alignment horizontal="center" vertical="center"/>
    </xf>
    <xf numFmtId="56" fontId="1" fillId="0" borderId="48" xfId="0" applyNumberFormat="1" applyFont="1" applyFill="1" applyBorder="1" applyAlignment="1">
      <alignment horizontal="center" vertical="center" shrinkToFit="1"/>
    </xf>
    <xf numFmtId="56" fontId="6" fillId="0" borderId="48" xfId="0" applyNumberFormat="1" applyFont="1" applyFill="1" applyBorder="1" applyAlignment="1">
      <alignment horizontal="left" vertical="center" wrapText="1"/>
    </xf>
    <xf numFmtId="176" fontId="1" fillId="0" borderId="52" xfId="0" applyNumberFormat="1" applyFont="1" applyFill="1" applyBorder="1" applyAlignment="1">
      <alignment horizontal="center" vertical="center" wrapText="1"/>
    </xf>
    <xf numFmtId="178" fontId="5" fillId="0" borderId="52" xfId="0" applyNumberFormat="1" applyFont="1" applyFill="1" applyBorder="1" applyAlignment="1">
      <alignment horizontal="center" vertical="center" wrapText="1"/>
    </xf>
    <xf numFmtId="181" fontId="5" fillId="0" borderId="48" xfId="0" applyNumberFormat="1" applyFont="1" applyFill="1" applyBorder="1" applyAlignment="1">
      <alignment horizontal="center" vertical="center"/>
    </xf>
    <xf numFmtId="181" fontId="5" fillId="0" borderId="47" xfId="0" applyNumberFormat="1" applyFont="1" applyFill="1" applyBorder="1" applyAlignment="1">
      <alignment horizontal="center" vertical="center"/>
    </xf>
    <xf numFmtId="181" fontId="5" fillId="0" borderId="49" xfId="0" applyNumberFormat="1" applyFont="1" applyFill="1" applyBorder="1" applyAlignment="1">
      <alignment horizontal="center" vertical="center"/>
    </xf>
    <xf numFmtId="178" fontId="5" fillId="0" borderId="53" xfId="0" applyNumberFormat="1" applyFont="1" applyFill="1" applyBorder="1" applyAlignment="1">
      <alignment horizontal="center" vertical="center" wrapText="1"/>
    </xf>
    <xf numFmtId="183" fontId="5" fillId="0" borderId="48" xfId="2" applyNumberFormat="1" applyFont="1" applyFill="1" applyBorder="1" applyAlignment="1">
      <alignment horizontal="center" vertical="center"/>
    </xf>
    <xf numFmtId="179" fontId="5" fillId="3" borderId="53" xfId="0" applyNumberFormat="1" applyFont="1" applyFill="1" applyBorder="1" applyAlignment="1">
      <alignment horizontal="center" vertical="center"/>
    </xf>
    <xf numFmtId="179" fontId="5" fillId="3" borderId="52" xfId="0" applyNumberFormat="1" applyFont="1" applyFill="1" applyBorder="1" applyAlignment="1">
      <alignment horizontal="center" vertical="center"/>
    </xf>
    <xf numFmtId="179" fontId="5" fillId="3" borderId="48" xfId="0" applyNumberFormat="1" applyFont="1" applyFill="1" applyBorder="1" applyAlignment="1">
      <alignment horizontal="center" vertical="center"/>
    </xf>
    <xf numFmtId="1" fontId="5" fillId="3" borderId="82" xfId="0" applyNumberFormat="1" applyFont="1" applyFill="1" applyBorder="1" applyAlignment="1">
      <alignment horizontal="center" vertical="center"/>
    </xf>
    <xf numFmtId="184" fontId="5" fillId="3" borderId="49" xfId="0" applyNumberFormat="1" applyFont="1" applyFill="1" applyBorder="1" applyAlignment="1">
      <alignment horizontal="center" vertical="center"/>
    </xf>
    <xf numFmtId="184" fontId="5" fillId="3" borderId="50" xfId="0" applyNumberFormat="1" applyFont="1" applyFill="1" applyBorder="1" applyAlignment="1">
      <alignment horizontal="center" vertical="center"/>
    </xf>
    <xf numFmtId="56" fontId="1" fillId="0" borderId="55" xfId="0" applyNumberFormat="1" applyFont="1" applyFill="1" applyBorder="1" applyAlignment="1">
      <alignment horizontal="center" vertical="center" shrinkToFit="1"/>
    </xf>
    <xf numFmtId="56" fontId="6" fillId="0" borderId="57" xfId="0" applyNumberFormat="1" applyFont="1" applyFill="1" applyBorder="1" applyAlignment="1">
      <alignment horizontal="left" vertical="center" wrapText="1"/>
    </xf>
    <xf numFmtId="176" fontId="1" fillId="3" borderId="56" xfId="0" applyNumberFormat="1" applyFont="1" applyFill="1" applyBorder="1" applyAlignment="1">
      <alignment horizontal="center" vertical="center" wrapText="1"/>
    </xf>
    <xf numFmtId="178" fontId="5" fillId="0" borderId="62" xfId="0" applyNumberFormat="1" applyFont="1" applyFill="1" applyBorder="1" applyAlignment="1">
      <alignment horizontal="center" vertical="center" wrapText="1"/>
    </xf>
    <xf numFmtId="181" fontId="5" fillId="0" borderId="57" xfId="0" applyNumberFormat="1" applyFont="1" applyFill="1" applyBorder="1" applyAlignment="1">
      <alignment horizontal="center" vertical="center"/>
    </xf>
    <xf numFmtId="181" fontId="5" fillId="0" borderId="73" xfId="0" applyNumberFormat="1" applyFont="1" applyFill="1" applyBorder="1" applyAlignment="1">
      <alignment horizontal="center" vertical="center"/>
    </xf>
    <xf numFmtId="181" fontId="5" fillId="0" borderId="58" xfId="0" applyNumberFormat="1" applyFont="1" applyFill="1" applyBorder="1" applyAlignment="1">
      <alignment horizontal="center" vertical="center"/>
    </xf>
    <xf numFmtId="181" fontId="5" fillId="0" borderId="55" xfId="0" applyNumberFormat="1" applyFont="1" applyFill="1" applyBorder="1" applyAlignment="1">
      <alignment horizontal="center" vertical="center"/>
    </xf>
    <xf numFmtId="178" fontId="5" fillId="0" borderId="61" xfId="0" applyNumberFormat="1" applyFont="1" applyFill="1" applyBorder="1" applyAlignment="1">
      <alignment horizontal="center" vertical="center" wrapText="1"/>
    </xf>
    <xf numFmtId="183" fontId="5" fillId="0" borderId="73" xfId="2" applyNumberFormat="1" applyFont="1" applyFill="1" applyBorder="1" applyAlignment="1">
      <alignment horizontal="center" vertical="center"/>
    </xf>
    <xf numFmtId="179" fontId="5" fillId="3" borderId="61" xfId="0" applyNumberFormat="1" applyFont="1" applyFill="1" applyBorder="1" applyAlignment="1">
      <alignment horizontal="center" vertical="center"/>
    </xf>
    <xf numFmtId="179" fontId="5" fillId="3" borderId="56" xfId="0" applyNumberFormat="1" applyFont="1" applyFill="1" applyBorder="1" applyAlignment="1">
      <alignment horizontal="center" vertical="center"/>
    </xf>
    <xf numFmtId="179" fontId="5" fillId="3" borderId="57" xfId="0" applyNumberFormat="1" applyFont="1" applyFill="1" applyBorder="1" applyAlignment="1">
      <alignment horizontal="center" vertical="center"/>
    </xf>
    <xf numFmtId="179" fontId="5" fillId="3" borderId="73" xfId="0" applyNumberFormat="1" applyFont="1" applyFill="1" applyBorder="1" applyAlignment="1">
      <alignment horizontal="center" vertical="center"/>
    </xf>
    <xf numFmtId="1" fontId="5" fillId="3" borderId="62" xfId="0" applyNumberFormat="1" applyFont="1" applyFill="1" applyBorder="1" applyAlignment="1">
      <alignment horizontal="center" vertical="center"/>
    </xf>
    <xf numFmtId="184" fontId="5" fillId="3" borderId="57" xfId="0" applyNumberFormat="1" applyFont="1" applyFill="1" applyBorder="1" applyAlignment="1">
      <alignment horizontal="center" vertical="center"/>
    </xf>
    <xf numFmtId="184" fontId="5" fillId="3" borderId="73" xfId="0" applyNumberFormat="1" applyFont="1" applyFill="1" applyBorder="1" applyAlignment="1">
      <alignment horizontal="center" vertical="center"/>
    </xf>
    <xf numFmtId="184" fontId="5" fillId="3" borderId="58" xfId="0" applyNumberFormat="1" applyFont="1" applyFill="1" applyBorder="1" applyAlignment="1">
      <alignment horizontal="center" vertical="center"/>
    </xf>
    <xf numFmtId="1" fontId="6" fillId="3" borderId="61" xfId="0" applyNumberFormat="1" applyFont="1" applyFill="1" applyBorder="1" applyAlignment="1">
      <alignment horizontal="center" vertical="center"/>
    </xf>
    <xf numFmtId="178" fontId="5" fillId="0" borderId="82" xfId="0" applyNumberFormat="1" applyFont="1" applyFill="1" applyBorder="1" applyAlignment="1">
      <alignment horizontal="center" vertical="center"/>
    </xf>
    <xf numFmtId="178" fontId="5" fillId="0" borderId="107" xfId="0" applyNumberFormat="1" applyFont="1" applyFill="1" applyBorder="1" applyAlignment="1">
      <alignment horizontal="center" vertical="center"/>
    </xf>
    <xf numFmtId="1" fontId="5" fillId="3" borderId="53" xfId="0" applyNumberFormat="1" applyFont="1" applyFill="1" applyBorder="1" applyAlignment="1">
      <alignment horizontal="center" vertical="center"/>
    </xf>
    <xf numFmtId="1" fontId="5" fillId="3" borderId="52" xfId="0" applyNumberFormat="1" applyFont="1" applyFill="1" applyBorder="1" applyAlignment="1">
      <alignment horizontal="center" vertical="center"/>
    </xf>
    <xf numFmtId="178" fontId="5" fillId="3" borderId="63" xfId="0" applyNumberFormat="1" applyFont="1" applyFill="1" applyBorder="1" applyAlignment="1">
      <alignment horizontal="center" vertical="center"/>
    </xf>
    <xf numFmtId="178" fontId="5" fillId="3" borderId="46" xfId="0" applyNumberFormat="1" applyFont="1" applyFill="1" applyBorder="1" applyAlignment="1">
      <alignment horizontal="center" vertical="center"/>
    </xf>
    <xf numFmtId="0" fontId="0" fillId="0" borderId="10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0" fillId="0" borderId="106" xfId="0" applyFont="1" applyFill="1" applyBorder="1" applyAlignment="1">
      <alignment horizontal="center" vertical="center" wrapText="1"/>
    </xf>
    <xf numFmtId="0" fontId="0" fillId="3" borderId="106" xfId="0" applyFont="1" applyFill="1" applyBorder="1" applyAlignment="1">
      <alignment horizontal="center" vertical="center" wrapText="1"/>
    </xf>
    <xf numFmtId="183" fontId="5" fillId="0" borderId="36" xfId="2" applyNumberFormat="1" applyFont="1" applyFill="1" applyBorder="1" applyAlignment="1">
      <alignment horizontal="center" vertical="center"/>
    </xf>
    <xf numFmtId="183" fontId="5" fillId="0" borderId="33" xfId="2" applyNumberFormat="1" applyFont="1" applyFill="1" applyBorder="1" applyAlignment="1">
      <alignment horizontal="center" vertical="center"/>
    </xf>
    <xf numFmtId="183" fontId="5" fillId="0" borderId="57" xfId="2" applyNumberFormat="1" applyFont="1" applyFill="1" applyBorder="1" applyAlignment="1">
      <alignment horizontal="center" vertical="center"/>
    </xf>
    <xf numFmtId="178" fontId="5" fillId="5" borderId="6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/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3" borderId="110" xfId="0" applyFont="1" applyFill="1" applyBorder="1" applyAlignment="1">
      <alignment horizontal="center" vertical="center"/>
    </xf>
    <xf numFmtId="177" fontId="6" fillId="0" borderId="112" xfId="0" applyNumberFormat="1" applyFont="1" applyBorder="1" applyAlignment="1">
      <alignment horizontal="center" vertical="center"/>
    </xf>
    <xf numFmtId="181" fontId="5" fillId="5" borderId="70" xfId="0" applyNumberFormat="1" applyFont="1" applyFill="1" applyBorder="1" applyAlignment="1">
      <alignment horizontal="center" vertical="center"/>
    </xf>
    <xf numFmtId="181" fontId="5" fillId="3" borderId="70" xfId="0" applyNumberFormat="1" applyFont="1" applyFill="1" applyBorder="1" applyAlignment="1">
      <alignment horizontal="center" vertical="center"/>
    </xf>
    <xf numFmtId="0" fontId="0" fillId="3" borderId="105" xfId="0" applyFont="1" applyFill="1" applyBorder="1" applyAlignment="1">
      <alignment horizontal="center" vertical="center" wrapText="1"/>
    </xf>
    <xf numFmtId="184" fontId="5" fillId="3" borderId="39" xfId="0" applyNumberFormat="1" applyFont="1" applyFill="1" applyBorder="1" applyAlignment="1">
      <alignment horizontal="center" vertical="center"/>
    </xf>
    <xf numFmtId="184" fontId="5" fillId="3" borderId="47" xfId="0" applyNumberFormat="1" applyFont="1" applyFill="1" applyBorder="1" applyAlignment="1">
      <alignment horizontal="center" vertical="center"/>
    </xf>
    <xf numFmtId="184" fontId="5" fillId="3" borderId="55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Font="1" applyFill="1">
      <alignment vertical="center"/>
    </xf>
    <xf numFmtId="0" fontId="27" fillId="0" borderId="0" xfId="0" applyFont="1" applyAlignment="1"/>
    <xf numFmtId="0" fontId="26" fillId="0" borderId="0" xfId="0" applyFont="1" applyAlignment="1"/>
    <xf numFmtId="0" fontId="28" fillId="0" borderId="0" xfId="0" applyFont="1">
      <alignment vertical="center"/>
    </xf>
    <xf numFmtId="0" fontId="29" fillId="0" borderId="0" xfId="0" applyFont="1" applyAlignment="1"/>
    <xf numFmtId="0" fontId="29" fillId="0" borderId="44" xfId="0" applyFont="1" applyBorder="1" applyAlignment="1"/>
    <xf numFmtId="0" fontId="29" fillId="0" borderId="107" xfId="0" applyFont="1" applyBorder="1" applyAlignment="1"/>
    <xf numFmtId="0" fontId="29" fillId="0" borderId="108" xfId="0" applyFont="1" applyBorder="1" applyAlignment="1"/>
    <xf numFmtId="0" fontId="26" fillId="3" borderId="0" xfId="0" applyFont="1" applyFill="1" applyAlignment="1"/>
    <xf numFmtId="0" fontId="30" fillId="0" borderId="0" xfId="0" applyFont="1" applyFill="1" applyBorder="1" applyAlignment="1"/>
    <xf numFmtId="0" fontId="30" fillId="0" borderId="0" xfId="0" applyFont="1" applyFill="1" applyAlignment="1"/>
    <xf numFmtId="176" fontId="1" fillId="0" borderId="108" xfId="0" applyNumberFormat="1" applyFont="1" applyFill="1" applyBorder="1" applyAlignment="1">
      <alignment horizontal="center" vertical="center" wrapText="1"/>
    </xf>
    <xf numFmtId="56" fontId="1" fillId="0" borderId="108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2" borderId="73" xfId="0" applyNumberFormat="1" applyFont="1" applyFill="1" applyBorder="1" applyAlignment="1">
      <alignment horizontal="center" vertical="center" wrapText="1"/>
    </xf>
    <xf numFmtId="176" fontId="1" fillId="0" borderId="70" xfId="0" applyNumberFormat="1" applyFont="1" applyFill="1" applyBorder="1" applyAlignment="1">
      <alignment horizontal="center" vertical="center"/>
    </xf>
    <xf numFmtId="176" fontId="1" fillId="0" borderId="83" xfId="0" applyNumberFormat="1" applyFont="1" applyBorder="1" applyAlignment="1">
      <alignment horizontal="center" vertical="center"/>
    </xf>
    <xf numFmtId="176" fontId="1" fillId="0" borderId="80" xfId="0" applyNumberFormat="1" applyFont="1" applyBorder="1" applyAlignment="1">
      <alignment horizontal="center" vertical="center"/>
    </xf>
    <xf numFmtId="176" fontId="1" fillId="0" borderId="84" xfId="0" applyNumberFormat="1" applyFont="1" applyBorder="1" applyAlignment="1">
      <alignment horizontal="center" vertical="center"/>
    </xf>
    <xf numFmtId="176" fontId="1" fillId="0" borderId="93" xfId="0" applyNumberFormat="1" applyFont="1" applyFill="1" applyBorder="1" applyAlignment="1">
      <alignment horizontal="center" vertical="center" wrapText="1"/>
    </xf>
    <xf numFmtId="176" fontId="1" fillId="0" borderId="70" xfId="0" applyNumberFormat="1" applyFont="1" applyFill="1" applyBorder="1" applyAlignment="1">
      <alignment horizontal="center" vertical="center" wrapText="1"/>
    </xf>
    <xf numFmtId="176" fontId="1" fillId="0" borderId="73" xfId="0" applyNumberFormat="1" applyFont="1" applyFill="1" applyBorder="1" applyAlignment="1"/>
    <xf numFmtId="176" fontId="1" fillId="0" borderId="73" xfId="0" applyNumberFormat="1" applyFont="1" applyFill="1" applyBorder="1" applyAlignment="1">
      <alignment horizontal="center" vertical="center" wrapText="1"/>
    </xf>
    <xf numFmtId="176" fontId="6" fillId="0" borderId="83" xfId="0" applyNumberFormat="1" applyFont="1" applyBorder="1" applyAlignment="1">
      <alignment horizontal="center" vertical="center" shrinkToFit="1"/>
    </xf>
    <xf numFmtId="176" fontId="6" fillId="0" borderId="80" xfId="0" applyNumberFormat="1" applyFont="1" applyBorder="1" applyAlignment="1">
      <alignment horizontal="center" vertical="center" shrinkToFit="1"/>
    </xf>
    <xf numFmtId="176" fontId="6" fillId="0" borderId="84" xfId="0" applyNumberFormat="1" applyFont="1" applyBorder="1" applyAlignment="1">
      <alignment horizontal="center" vertical="center" shrinkToFit="1"/>
    </xf>
    <xf numFmtId="0" fontId="1" fillId="5" borderId="69" xfId="0" applyNumberFormat="1" applyFont="1" applyFill="1" applyBorder="1" applyAlignment="1">
      <alignment horizontal="center" vertical="center" wrapText="1"/>
    </xf>
    <xf numFmtId="0" fontId="1" fillId="3" borderId="69" xfId="0" applyNumberFormat="1" applyFont="1" applyFill="1" applyBorder="1" applyAlignment="1">
      <alignment horizontal="center" vertical="center" wrapText="1"/>
    </xf>
    <xf numFmtId="0" fontId="1" fillId="0" borderId="69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5" borderId="70" xfId="0" applyNumberFormat="1" applyFont="1" applyFill="1" applyBorder="1" applyAlignment="1">
      <alignment horizontal="center" vertical="center" wrapText="1"/>
    </xf>
    <xf numFmtId="0" fontId="1" fillId="0" borderId="70" xfId="0" applyNumberFormat="1" applyFont="1" applyFill="1" applyBorder="1" applyAlignment="1">
      <alignment horizontal="center" vertical="center" wrapText="1"/>
    </xf>
    <xf numFmtId="0" fontId="1" fillId="0" borderId="70" xfId="0" applyNumberFormat="1" applyFont="1" applyFill="1" applyBorder="1" applyAlignment="1">
      <alignment horizontal="center" vertical="center"/>
    </xf>
    <xf numFmtId="178" fontId="5" fillId="3" borderId="80" xfId="0" applyNumberFormat="1" applyFont="1" applyFill="1" applyBorder="1" applyAlignment="1">
      <alignment horizontal="center" vertical="center"/>
    </xf>
    <xf numFmtId="0" fontId="5" fillId="0" borderId="44" xfId="0" applyNumberFormat="1" applyFont="1" applyFill="1" applyBorder="1" applyAlignment="1">
      <alignment horizontal="center" vertical="center" wrapText="1"/>
    </xf>
    <xf numFmtId="0" fontId="5" fillId="3" borderId="44" xfId="0" applyNumberFormat="1" applyFont="1" applyFill="1" applyBorder="1" applyAlignment="1">
      <alignment horizontal="center" vertical="center" wrapText="1"/>
    </xf>
    <xf numFmtId="0" fontId="5" fillId="0" borderId="107" xfId="0" applyNumberFormat="1" applyFont="1" applyFill="1" applyBorder="1" applyAlignment="1">
      <alignment horizontal="center" vertical="center" wrapText="1"/>
    </xf>
    <xf numFmtId="0" fontId="5" fillId="0" borderId="50" xfId="0" applyNumberFormat="1" applyFont="1" applyFill="1" applyBorder="1" applyAlignment="1">
      <alignment horizontal="center" vertical="center" wrapText="1"/>
    </xf>
    <xf numFmtId="0" fontId="5" fillId="0" borderId="79" xfId="0" applyNumberFormat="1" applyFont="1" applyFill="1" applyBorder="1" applyAlignment="1">
      <alignment horizontal="center" vertical="center" wrapText="1"/>
    </xf>
    <xf numFmtId="178" fontId="6" fillId="5" borderId="87" xfId="0" applyNumberFormat="1" applyFont="1" applyFill="1" applyBorder="1" applyAlignment="1">
      <alignment vertical="center"/>
    </xf>
    <xf numFmtId="178" fontId="6" fillId="3" borderId="58" xfId="0" applyNumberFormat="1" applyFont="1" applyFill="1" applyBorder="1">
      <alignment vertical="center"/>
    </xf>
    <xf numFmtId="178" fontId="6" fillId="3" borderId="55" xfId="0" applyNumberFormat="1" applyFont="1" applyFill="1" applyBorder="1" applyAlignment="1">
      <alignment horizontal="center" vertical="center"/>
    </xf>
    <xf numFmtId="178" fontId="6" fillId="3" borderId="57" xfId="0" applyNumberFormat="1" applyFont="1" applyFill="1" applyBorder="1" applyAlignment="1">
      <alignment horizontal="center" vertical="center"/>
    </xf>
    <xf numFmtId="1" fontId="6" fillId="3" borderId="67" xfId="0" applyNumberFormat="1" applyFont="1" applyFill="1" applyBorder="1" applyAlignment="1">
      <alignment horizontal="center" vertical="center"/>
    </xf>
    <xf numFmtId="1" fontId="6" fillId="3" borderId="64" xfId="0" applyNumberFormat="1" applyFont="1" applyFill="1" applyBorder="1" applyAlignment="1">
      <alignment horizontal="center" vertical="center"/>
    </xf>
    <xf numFmtId="178" fontId="6" fillId="3" borderId="64" xfId="0" applyNumberFormat="1" applyFont="1" applyFill="1" applyBorder="1" applyAlignment="1">
      <alignment horizontal="center" vertical="center"/>
    </xf>
    <xf numFmtId="178" fontId="32" fillId="3" borderId="65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3" borderId="60" xfId="0" applyFont="1" applyFill="1" applyBorder="1" applyAlignment="1">
      <alignment vertical="center"/>
    </xf>
    <xf numFmtId="0" fontId="32" fillId="3" borderId="0" xfId="0" applyFont="1" applyFill="1">
      <alignment vertical="center"/>
    </xf>
    <xf numFmtId="0" fontId="6" fillId="3" borderId="48" xfId="0" applyFont="1" applyFill="1" applyBorder="1" applyAlignment="1">
      <alignment vertical="center"/>
    </xf>
    <xf numFmtId="0" fontId="6" fillId="3" borderId="78" xfId="0" applyNumberFormat="1" applyFont="1" applyFill="1" applyBorder="1" applyAlignment="1">
      <alignment horizontal="center" vertical="center"/>
    </xf>
    <xf numFmtId="0" fontId="6" fillId="3" borderId="75" xfId="0" applyNumberFormat="1" applyFont="1" applyFill="1" applyBorder="1" applyAlignment="1">
      <alignment horizontal="center" vertical="center"/>
    </xf>
    <xf numFmtId="0" fontId="6" fillId="3" borderId="75" xfId="0" applyFont="1" applyFill="1" applyBorder="1" applyAlignment="1">
      <alignment vertical="center"/>
    </xf>
    <xf numFmtId="0" fontId="6" fillId="3" borderId="55" xfId="0" applyNumberFormat="1" applyFont="1" applyFill="1" applyBorder="1" applyAlignment="1">
      <alignment horizontal="center" vertical="center"/>
    </xf>
    <xf numFmtId="0" fontId="6" fillId="3" borderId="57" xfId="0" applyNumberFormat="1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vertical="center"/>
    </xf>
    <xf numFmtId="177" fontId="6" fillId="0" borderId="25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178" fontId="5" fillId="0" borderId="28" xfId="0" applyNumberFormat="1" applyFont="1" applyFill="1" applyBorder="1" applyAlignment="1">
      <alignment horizontal="center" vertical="center"/>
    </xf>
    <xf numFmtId="178" fontId="6" fillId="3" borderId="41" xfId="0" applyNumberFormat="1" applyFont="1" applyFill="1" applyBorder="1">
      <alignment vertical="center"/>
    </xf>
    <xf numFmtId="178" fontId="6" fillId="3" borderId="49" xfId="0" applyNumberFormat="1" applyFont="1" applyFill="1" applyBorder="1">
      <alignment vertical="center"/>
    </xf>
    <xf numFmtId="0" fontId="6" fillId="3" borderId="39" xfId="0" applyNumberFormat="1" applyFont="1" applyFill="1" applyBorder="1" applyAlignment="1">
      <alignment vertical="center"/>
    </xf>
    <xf numFmtId="0" fontId="6" fillId="3" borderId="33" xfId="0" applyNumberFormat="1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1" fontId="6" fillId="3" borderId="47" xfId="0" applyNumberFormat="1" applyFont="1" applyFill="1" applyBorder="1" applyAlignment="1">
      <alignment vertical="center"/>
    </xf>
    <xf numFmtId="1" fontId="6" fillId="3" borderId="48" xfId="0" applyNumberFormat="1" applyFont="1" applyFill="1" applyBorder="1" applyAlignment="1">
      <alignment vertical="center"/>
    </xf>
    <xf numFmtId="0" fontId="6" fillId="3" borderId="55" xfId="0" applyNumberFormat="1" applyFont="1" applyFill="1" applyBorder="1" applyAlignment="1">
      <alignment vertical="center"/>
    </xf>
    <xf numFmtId="0" fontId="6" fillId="3" borderId="57" xfId="0" applyNumberFormat="1" applyFont="1" applyFill="1" applyBorder="1" applyAlignment="1">
      <alignment vertical="center"/>
    </xf>
    <xf numFmtId="178" fontId="6" fillId="5" borderId="38" xfId="0" applyNumberFormat="1" applyFont="1" applyFill="1" applyBorder="1" applyAlignment="1">
      <alignment horizontal="center" vertical="center"/>
    </xf>
    <xf numFmtId="178" fontId="6" fillId="5" borderId="63" xfId="0" applyNumberFormat="1" applyFont="1" applyFill="1" applyBorder="1" applyAlignment="1">
      <alignment horizontal="center" vertical="center"/>
    </xf>
    <xf numFmtId="178" fontId="6" fillId="5" borderId="63" xfId="0" applyNumberFormat="1" applyFont="1" applyFill="1" applyBorder="1" applyAlignment="1">
      <alignment vertical="center"/>
    </xf>
    <xf numFmtId="0" fontId="6" fillId="3" borderId="80" xfId="0" applyFont="1" applyFill="1" applyBorder="1">
      <alignment vertical="center"/>
    </xf>
    <xf numFmtId="0" fontId="6" fillId="5" borderId="38" xfId="0" applyNumberFormat="1" applyFont="1" applyFill="1" applyBorder="1" applyAlignment="1">
      <alignment horizontal="center" vertical="center"/>
    </xf>
    <xf numFmtId="0" fontId="6" fillId="5" borderId="63" xfId="0" applyNumberFormat="1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vertical="center"/>
    </xf>
    <xf numFmtId="0" fontId="6" fillId="5" borderId="87" xfId="0" applyNumberFormat="1" applyFont="1" applyFill="1" applyBorder="1">
      <alignment vertical="center"/>
    </xf>
    <xf numFmtId="178" fontId="6" fillId="3" borderId="76" xfId="0" applyNumberFormat="1" applyFont="1" applyFill="1" applyBorder="1">
      <alignment vertical="center"/>
    </xf>
    <xf numFmtId="183" fontId="5" fillId="3" borderId="61" xfId="2" applyNumberFormat="1" applyFont="1" applyFill="1" applyBorder="1" applyAlignment="1">
      <alignment horizontal="center" vertical="center"/>
    </xf>
    <xf numFmtId="0" fontId="6" fillId="3" borderId="0" xfId="0" applyFont="1" applyFill="1" applyBorder="1">
      <alignment vertical="center"/>
    </xf>
    <xf numFmtId="178" fontId="31" fillId="5" borderId="0" xfId="0" applyNumberFormat="1" applyFont="1" applyFill="1" applyBorder="1" applyAlignment="1">
      <alignment vertical="center"/>
    </xf>
    <xf numFmtId="178" fontId="5" fillId="5" borderId="0" xfId="0" applyNumberFormat="1" applyFont="1" applyFill="1" applyBorder="1" applyAlignment="1">
      <alignment horizontal="center" vertical="center"/>
    </xf>
    <xf numFmtId="176" fontId="1" fillId="3" borderId="66" xfId="0" applyNumberFormat="1" applyFont="1" applyFill="1" applyBorder="1" applyAlignment="1">
      <alignment horizontal="center" vertical="center"/>
    </xf>
    <xf numFmtId="176" fontId="1" fillId="5" borderId="66" xfId="0" applyNumberFormat="1" applyFont="1" applyFill="1" applyBorder="1" applyAlignment="1">
      <alignment horizontal="center" vertical="center"/>
    </xf>
    <xf numFmtId="0" fontId="5" fillId="3" borderId="60" xfId="0" applyNumberFormat="1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8" xfId="0" applyNumberFormat="1" applyFont="1" applyFill="1" applyBorder="1" applyAlignment="1">
      <alignment horizontal="center" vertical="center"/>
    </xf>
    <xf numFmtId="178" fontId="6" fillId="3" borderId="65" xfId="0" applyNumberFormat="1" applyFont="1" applyFill="1" applyBorder="1" applyAlignment="1">
      <alignment horizontal="center" vertical="center"/>
    </xf>
    <xf numFmtId="0" fontId="6" fillId="3" borderId="30" xfId="0" applyNumberFormat="1" applyFont="1" applyFill="1" applyBorder="1" applyAlignment="1">
      <alignment vertical="center"/>
    </xf>
    <xf numFmtId="0" fontId="6" fillId="3" borderId="36" xfId="0" applyNumberFormat="1" applyFont="1" applyFill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178" fontId="6" fillId="3" borderId="29" xfId="0" applyNumberFormat="1" applyFont="1" applyFill="1" applyBorder="1">
      <alignment vertical="center"/>
    </xf>
    <xf numFmtId="0" fontId="7" fillId="3" borderId="22" xfId="0" applyFont="1" applyFill="1" applyBorder="1" applyAlignment="1">
      <alignment horizontal="center" vertical="center" wrapText="1" shrinkToFit="1"/>
    </xf>
    <xf numFmtId="0" fontId="6" fillId="3" borderId="38" xfId="0" applyNumberFormat="1" applyFont="1" applyFill="1" applyBorder="1" applyAlignment="1">
      <alignment horizontal="center" vertical="center"/>
    </xf>
    <xf numFmtId="0" fontId="6" fillId="3" borderId="63" xfId="0" applyNumberFormat="1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center" vertical="center" wrapText="1" shrinkToFit="1"/>
    </xf>
    <xf numFmtId="56" fontId="20" fillId="3" borderId="0" xfId="0" applyNumberFormat="1" applyFont="1" applyFill="1" applyBorder="1" applyAlignment="1">
      <alignment horizontal="left"/>
    </xf>
    <xf numFmtId="56" fontId="20" fillId="0" borderId="0" xfId="0" applyNumberFormat="1" applyFont="1" applyBorder="1" applyAlignment="1">
      <alignment horizontal="left"/>
    </xf>
    <xf numFmtId="178" fontId="5" fillId="0" borderId="69" xfId="0" applyNumberFormat="1" applyFont="1" applyFill="1" applyBorder="1" applyAlignment="1">
      <alignment horizontal="center" vertical="center"/>
    </xf>
    <xf numFmtId="0" fontId="0" fillId="3" borderId="110" xfId="0" applyFont="1" applyFill="1" applyBorder="1" applyAlignment="1">
      <alignment horizontal="center" vertical="center" wrapText="1"/>
    </xf>
    <xf numFmtId="0" fontId="0" fillId="3" borderId="113" xfId="0" applyFont="1" applyFill="1" applyBorder="1" applyAlignment="1">
      <alignment horizontal="center" vertical="center" wrapText="1"/>
    </xf>
    <xf numFmtId="184" fontId="5" fillId="3" borderId="44" xfId="0" applyNumberFormat="1" applyFont="1" applyFill="1" applyBorder="1" applyAlignment="1">
      <alignment horizontal="center" vertical="center"/>
    </xf>
    <xf numFmtId="184" fontId="5" fillId="3" borderId="107" xfId="0" applyNumberFormat="1" applyFont="1" applyFill="1" applyBorder="1" applyAlignment="1">
      <alignment horizontal="center" vertical="center"/>
    </xf>
    <xf numFmtId="184" fontId="5" fillId="3" borderId="60" xfId="0" applyNumberFormat="1" applyFont="1" applyFill="1" applyBorder="1" applyAlignment="1">
      <alignment horizontal="center" vertical="center"/>
    </xf>
    <xf numFmtId="178" fontId="5" fillId="3" borderId="111" xfId="0" applyNumberFormat="1" applyFont="1" applyFill="1" applyBorder="1" applyAlignment="1">
      <alignment horizontal="center" vertical="center"/>
    </xf>
    <xf numFmtId="177" fontId="6" fillId="3" borderId="114" xfId="0" applyNumberFormat="1" applyFont="1" applyFill="1" applyBorder="1" applyAlignment="1">
      <alignment horizontal="center" vertical="center"/>
    </xf>
    <xf numFmtId="1" fontId="5" fillId="3" borderId="115" xfId="0" applyNumberFormat="1" applyFont="1" applyFill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184" fontId="5" fillId="3" borderId="35" xfId="0" applyNumberFormat="1" applyFont="1" applyFill="1" applyBorder="1" applyAlignment="1">
      <alignment horizontal="center" vertical="center"/>
    </xf>
    <xf numFmtId="0" fontId="0" fillId="0" borderId="110" xfId="0" applyFont="1" applyFill="1" applyBorder="1" applyAlignment="1">
      <alignment vertical="center" wrapText="1"/>
    </xf>
    <xf numFmtId="179" fontId="5" fillId="5" borderId="69" xfId="0" applyNumberFormat="1" applyFont="1" applyFill="1" applyBorder="1" applyAlignment="1">
      <alignment horizontal="center" vertical="center"/>
    </xf>
    <xf numFmtId="177" fontId="7" fillId="3" borderId="107" xfId="0" applyNumberFormat="1" applyFont="1" applyFill="1" applyBorder="1" applyAlignment="1">
      <alignment horizontal="center" vertical="center"/>
    </xf>
    <xf numFmtId="177" fontId="7" fillId="3" borderId="14" xfId="0" applyNumberFormat="1" applyFont="1" applyFill="1" applyBorder="1" applyAlignment="1">
      <alignment horizontal="center" vertical="center"/>
    </xf>
    <xf numFmtId="178" fontId="5" fillId="3" borderId="32" xfId="0" applyNumberFormat="1" applyFont="1" applyFill="1" applyBorder="1" applyAlignment="1">
      <alignment horizontal="center" vertical="center"/>
    </xf>
    <xf numFmtId="178" fontId="5" fillId="3" borderId="115" xfId="0" applyNumberFormat="1" applyFont="1" applyFill="1" applyBorder="1" applyAlignment="1">
      <alignment horizontal="center" vertical="center"/>
    </xf>
    <xf numFmtId="177" fontId="6" fillId="3" borderId="24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Continuous" vertical="center" shrinkToFit="1"/>
    </xf>
    <xf numFmtId="0" fontId="6" fillId="3" borderId="0" xfId="0" applyFont="1" applyFill="1" applyBorder="1" applyAlignment="1">
      <alignment horizontal="centerContinuous" vertical="center" shrinkToFit="1"/>
    </xf>
    <xf numFmtId="176" fontId="1" fillId="3" borderId="37" xfId="0" applyNumberFormat="1" applyFont="1" applyFill="1" applyBorder="1" applyAlignment="1" applyProtection="1">
      <alignment horizontal="center" vertical="center"/>
    </xf>
    <xf numFmtId="176" fontId="1" fillId="3" borderId="37" xfId="0" applyNumberFormat="1" applyFont="1" applyFill="1" applyBorder="1" applyAlignment="1">
      <alignment horizontal="center" vertical="center"/>
    </xf>
    <xf numFmtId="56" fontId="6" fillId="3" borderId="37" xfId="0" applyNumberFormat="1" applyFont="1" applyFill="1" applyBorder="1" applyAlignment="1">
      <alignment horizontal="center" vertical="center"/>
    </xf>
    <xf numFmtId="178" fontId="5" fillId="3" borderId="82" xfId="0" applyNumberFormat="1" applyFont="1" applyFill="1" applyBorder="1" applyAlignment="1">
      <alignment horizontal="center" vertical="center"/>
    </xf>
    <xf numFmtId="176" fontId="1" fillId="3" borderId="53" xfId="0" applyNumberFormat="1" applyFont="1" applyFill="1" applyBorder="1" applyAlignment="1">
      <alignment horizontal="center" vertical="center"/>
    </xf>
    <xf numFmtId="176" fontId="1" fillId="3" borderId="55" xfId="0" applyNumberFormat="1" applyFont="1" applyFill="1" applyBorder="1" applyAlignment="1">
      <alignment horizontal="center" vertical="center" wrapText="1"/>
    </xf>
    <xf numFmtId="176" fontId="1" fillId="3" borderId="62" xfId="0" applyNumberFormat="1" applyFont="1" applyFill="1" applyBorder="1" applyAlignment="1">
      <alignment horizontal="center" vertical="center" wrapText="1"/>
    </xf>
    <xf numFmtId="178" fontId="5" fillId="3" borderId="62" xfId="0" applyNumberFormat="1" applyFont="1" applyFill="1" applyBorder="1" applyAlignment="1">
      <alignment horizontal="center"/>
    </xf>
    <xf numFmtId="176" fontId="34" fillId="3" borderId="61" xfId="0" applyNumberFormat="1" applyFont="1" applyFill="1" applyBorder="1" applyAlignment="1">
      <alignment horizontal="center" vertical="center"/>
    </xf>
    <xf numFmtId="178" fontId="5" fillId="3" borderId="62" xfId="0" applyNumberFormat="1" applyFont="1" applyFill="1" applyBorder="1" applyAlignment="1">
      <alignment horizontal="center" vertical="center"/>
    </xf>
    <xf numFmtId="176" fontId="35" fillId="3" borderId="61" xfId="0" applyNumberFormat="1" applyFont="1" applyFill="1" applyBorder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178" fontId="5" fillId="3" borderId="116" xfId="0" applyNumberFormat="1" applyFont="1" applyFill="1" applyBorder="1" applyAlignment="1">
      <alignment horizontal="center" vertical="center"/>
    </xf>
    <xf numFmtId="176" fontId="1" fillId="3" borderId="94" xfId="0" applyNumberFormat="1" applyFont="1" applyFill="1" applyBorder="1" applyAlignment="1" applyProtection="1">
      <alignment horizontal="center" vertical="center"/>
    </xf>
    <xf numFmtId="176" fontId="1" fillId="3" borderId="67" xfId="0" applyNumberFormat="1" applyFont="1" applyFill="1" applyBorder="1" applyAlignment="1">
      <alignment horizontal="center" vertical="center" wrapText="1"/>
    </xf>
    <xf numFmtId="176" fontId="1" fillId="3" borderId="0" xfId="0" applyNumberFormat="1" applyFont="1" applyFill="1" applyBorder="1" applyAlignment="1">
      <alignment horizontal="center" vertical="center"/>
    </xf>
    <xf numFmtId="176" fontId="36" fillId="3" borderId="0" xfId="0" applyNumberFormat="1" applyFont="1" applyFill="1" applyAlignment="1">
      <alignment horizontal="center" vertical="center"/>
    </xf>
    <xf numFmtId="1" fontId="6" fillId="3" borderId="34" xfId="0" applyNumberFormat="1" applyFont="1" applyFill="1" applyBorder="1" applyAlignment="1">
      <alignment horizontal="center" vertical="center"/>
    </xf>
    <xf numFmtId="176" fontId="1" fillId="3" borderId="61" xfId="0" applyNumberFormat="1" applyFont="1" applyFill="1" applyBorder="1" applyAlignment="1">
      <alignment horizontal="center" vertical="center"/>
    </xf>
    <xf numFmtId="176" fontId="37" fillId="3" borderId="61" xfId="0" applyNumberFormat="1" applyFont="1" applyFill="1" applyBorder="1" applyAlignment="1">
      <alignment horizontal="center" vertical="center"/>
    </xf>
    <xf numFmtId="176" fontId="1" fillId="5" borderId="71" xfId="0" applyNumberFormat="1" applyFont="1" applyFill="1" applyBorder="1" applyAlignment="1">
      <alignment horizontal="center" vertical="center"/>
    </xf>
    <xf numFmtId="178" fontId="6" fillId="3" borderId="71" xfId="0" applyNumberFormat="1" applyFont="1" applyFill="1" applyBorder="1" applyAlignment="1">
      <alignment horizontal="center" vertical="center"/>
    </xf>
    <xf numFmtId="176" fontId="1" fillId="3" borderId="71" xfId="0" applyNumberFormat="1" applyFont="1" applyFill="1" applyBorder="1" applyAlignment="1">
      <alignment horizontal="center" vertical="center"/>
    </xf>
    <xf numFmtId="176" fontId="1" fillId="3" borderId="68" xfId="0" applyNumberFormat="1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176" fontId="1" fillId="3" borderId="59" xfId="0" applyNumberFormat="1" applyFont="1" applyFill="1" applyBorder="1" applyAlignment="1">
      <alignment horizontal="center" vertical="center"/>
    </xf>
    <xf numFmtId="176" fontId="1" fillId="3" borderId="46" xfId="0" applyNumberFormat="1" applyFont="1" applyFill="1" applyBorder="1" applyAlignment="1">
      <alignment horizontal="center" vertical="center"/>
    </xf>
    <xf numFmtId="178" fontId="5" fillId="3" borderId="117" xfId="0" applyNumberFormat="1" applyFont="1" applyFill="1" applyBorder="1" applyAlignment="1">
      <alignment horizontal="center" vertical="center"/>
    </xf>
    <xf numFmtId="176" fontId="1" fillId="3" borderId="81" xfId="0" applyNumberFormat="1" applyFont="1" applyFill="1" applyBorder="1" applyAlignment="1">
      <alignment horizontal="center" vertical="center"/>
    </xf>
    <xf numFmtId="176" fontId="1" fillId="3" borderId="117" xfId="0" applyNumberFormat="1" applyFont="1" applyFill="1" applyBorder="1" applyAlignment="1">
      <alignment horizontal="center" vertical="center"/>
    </xf>
    <xf numFmtId="178" fontId="6" fillId="5" borderId="71" xfId="0" applyNumberFormat="1" applyFont="1" applyFill="1" applyBorder="1" applyAlignment="1">
      <alignment horizontal="center" vertical="center"/>
    </xf>
    <xf numFmtId="56" fontId="6" fillId="3" borderId="71" xfId="0" applyNumberFormat="1" applyFont="1" applyFill="1" applyBorder="1" applyAlignment="1">
      <alignment horizontal="center" vertical="center"/>
    </xf>
    <xf numFmtId="176" fontId="1" fillId="3" borderId="60" xfId="0" applyNumberFormat="1" applyFont="1" applyFill="1" applyBorder="1" applyAlignment="1">
      <alignment horizontal="center" vertical="center"/>
    </xf>
    <xf numFmtId="0" fontId="33" fillId="0" borderId="0" xfId="0" applyFont="1" applyFill="1">
      <alignment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177" fontId="7" fillId="0" borderId="53" xfId="0" applyNumberFormat="1" applyFont="1" applyBorder="1" applyAlignment="1">
      <alignment horizontal="center" vertical="center"/>
    </xf>
    <xf numFmtId="177" fontId="7" fillId="0" borderId="24" xfId="0" applyNumberFormat="1" applyFont="1" applyBorder="1" applyAlignment="1">
      <alignment horizontal="center" vertical="center"/>
    </xf>
    <xf numFmtId="177" fontId="6" fillId="0" borderId="53" xfId="0" applyNumberFormat="1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textRotation="255"/>
    </xf>
    <xf numFmtId="0" fontId="8" fillId="0" borderId="54" xfId="0" applyFont="1" applyFill="1" applyBorder="1" applyAlignment="1">
      <alignment horizontal="center" vertical="center" textRotation="255"/>
    </xf>
    <xf numFmtId="0" fontId="8" fillId="0" borderId="67" xfId="0" applyFont="1" applyFill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textRotation="255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67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 shrinkToFit="1"/>
    </xf>
    <xf numFmtId="0" fontId="6" fillId="3" borderId="109" xfId="0" applyFont="1" applyFill="1" applyBorder="1" applyAlignment="1">
      <alignment horizontal="center" vertical="center" wrapText="1" shrinkToFit="1"/>
    </xf>
    <xf numFmtId="0" fontId="6" fillId="3" borderId="9" xfId="0" applyFont="1" applyFill="1" applyBorder="1" applyAlignment="1">
      <alignment horizontal="center" vertical="center" wrapText="1" shrinkToFit="1"/>
    </xf>
    <xf numFmtId="0" fontId="6" fillId="3" borderId="39" xfId="0" applyFont="1" applyFill="1" applyBorder="1" applyAlignment="1">
      <alignment horizontal="center" vertical="center" wrapText="1" shrinkToFit="1"/>
    </xf>
    <xf numFmtId="0" fontId="6" fillId="3" borderId="33" xfId="0" applyFont="1" applyFill="1" applyBorder="1" applyAlignment="1">
      <alignment horizontal="center" vertical="center" wrapText="1" shrinkToFit="1"/>
    </xf>
    <xf numFmtId="0" fontId="6" fillId="3" borderId="41" xfId="0" applyFont="1" applyFill="1" applyBorder="1" applyAlignment="1">
      <alignment horizontal="center" vertical="center" wrapText="1" shrinkToFit="1"/>
    </xf>
    <xf numFmtId="177" fontId="7" fillId="3" borderId="0" xfId="0" applyNumberFormat="1" applyFont="1" applyFill="1" applyBorder="1" applyAlignment="1">
      <alignment horizontal="center" vertical="center"/>
    </xf>
    <xf numFmtId="177" fontId="7" fillId="3" borderId="53" xfId="0" applyNumberFormat="1" applyFont="1" applyFill="1" applyBorder="1" applyAlignment="1">
      <alignment horizontal="center" vertical="center"/>
    </xf>
    <xf numFmtId="177" fontId="7" fillId="3" borderId="24" xfId="0" applyNumberFormat="1" applyFont="1" applyFill="1" applyBorder="1" applyAlignment="1">
      <alignment horizontal="center" vertical="center"/>
    </xf>
    <xf numFmtId="177" fontId="7" fillId="3" borderId="96" xfId="0" applyNumberFormat="1" applyFont="1" applyFill="1" applyBorder="1" applyAlignment="1">
      <alignment horizontal="center" vertical="center"/>
    </xf>
    <xf numFmtId="177" fontId="6" fillId="3" borderId="53" xfId="0" applyNumberFormat="1" applyFont="1" applyFill="1" applyBorder="1" applyAlignment="1">
      <alignment horizontal="center" vertical="center"/>
    </xf>
    <xf numFmtId="177" fontId="6" fillId="3" borderId="24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textRotation="255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63" xfId="0" applyNumberFormat="1" applyFont="1" applyBorder="1" applyAlignment="1">
      <alignment horizontal="center" vertical="center" shrinkToFit="1"/>
    </xf>
    <xf numFmtId="56" fontId="20" fillId="0" borderId="0" xfId="0" applyNumberFormat="1" applyFont="1" applyBorder="1" applyAlignment="1">
      <alignment horizontal="left"/>
    </xf>
    <xf numFmtId="56" fontId="20" fillId="3" borderId="0" xfId="0" applyNumberFormat="1" applyFont="1" applyFill="1" applyBorder="1" applyAlignment="1">
      <alignment horizontal="left"/>
    </xf>
    <xf numFmtId="0" fontId="6" fillId="3" borderId="11" xfId="0" applyFont="1" applyFill="1" applyBorder="1" applyAlignment="1">
      <alignment horizontal="center" vertical="center" wrapText="1" shrinkToFit="1"/>
    </xf>
    <xf numFmtId="0" fontId="6" fillId="3" borderId="96" xfId="0" applyFont="1" applyFill="1" applyBorder="1" applyAlignment="1">
      <alignment horizontal="center" vertical="center" wrapText="1" shrinkToFit="1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/>
    </xf>
    <xf numFmtId="0" fontId="6" fillId="3" borderId="9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 shrinkToFit="1"/>
    </xf>
    <xf numFmtId="0" fontId="7" fillId="3" borderId="96" xfId="0" applyFont="1" applyFill="1" applyBorder="1" applyAlignment="1">
      <alignment horizontal="center" vertical="center" wrapText="1" shrinkToFit="1"/>
    </xf>
    <xf numFmtId="0" fontId="7" fillId="3" borderId="23" xfId="0" applyFont="1" applyFill="1" applyBorder="1" applyAlignment="1">
      <alignment horizontal="center" vertical="center" wrapText="1" shrinkToFi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9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96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 shrinkToFit="1"/>
    </xf>
    <xf numFmtId="0" fontId="6" fillId="3" borderId="29" xfId="0" applyFont="1" applyFill="1" applyBorder="1" applyAlignment="1">
      <alignment horizontal="center" vertical="center" shrinkToFit="1"/>
    </xf>
    <xf numFmtId="0" fontId="24" fillId="3" borderId="6" xfId="0" applyFont="1" applyFill="1" applyBorder="1" applyAlignment="1">
      <alignment horizontal="center" vertical="center" wrapText="1" shrinkToFit="1"/>
    </xf>
    <xf numFmtId="0" fontId="24" fillId="3" borderId="96" xfId="0" applyFont="1" applyFill="1" applyBorder="1" applyAlignment="1">
      <alignment horizontal="center" vertical="center" wrapText="1" shrinkToFit="1"/>
    </xf>
    <xf numFmtId="0" fontId="24" fillId="3" borderId="23" xfId="0" applyFont="1" applyFill="1" applyBorder="1" applyAlignment="1">
      <alignment horizontal="center" vertical="center" wrapText="1" shrinkToFi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96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 shrinkToFit="1"/>
    </xf>
    <xf numFmtId="0" fontId="21" fillId="3" borderId="96" xfId="0" applyFont="1" applyFill="1" applyBorder="1" applyAlignment="1">
      <alignment horizontal="center" vertical="center" wrapText="1" shrinkToFit="1"/>
    </xf>
    <xf numFmtId="0" fontId="21" fillId="3" borderId="23" xfId="0" applyFont="1" applyFill="1" applyBorder="1" applyAlignment="1">
      <alignment horizontal="center" vertical="center" wrapText="1" shrinkToFit="1"/>
    </xf>
  </cellXfs>
  <cellStyles count="3">
    <cellStyle name="桁区切り" xfId="2" builtinId="6"/>
    <cellStyle name="標準" xfId="0" builtinId="0"/>
    <cellStyle name="標準_城端五百万石平年" xfId="1" xr:uid="{00000000-0005-0000-0000-000003000000}"/>
  </cellStyles>
  <dxfs count="5">
    <dxf>
      <numFmt numFmtId="186" formatCode="&quot;(&quot;0&quot;)&quot;"/>
    </dxf>
    <dxf>
      <numFmt numFmtId="187" formatCode="&quot;(&quot;m/d&quot;)&quot;"/>
    </dxf>
    <dxf>
      <numFmt numFmtId="187" formatCode="&quot;(&quot;m/d&quot;)&quot;"/>
    </dxf>
    <dxf>
      <numFmt numFmtId="186" formatCode="&quot;(&quot;0&quot;)&quot;"/>
    </dxf>
    <dxf>
      <numFmt numFmtId="187" formatCode="&quot;(&quot;m/d&quot;)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95375261636754"/>
          <c:y val="5.9055955771486007E-2"/>
          <c:w val="0.66669430878102265"/>
          <c:h val="0.7279033338917746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'2早生'!$BN$44:$BN$48</c:f>
              <c:numCache>
                <c:formatCode>0.0</c:formatCode>
                <c:ptCount val="5"/>
                <c:pt idx="0">
                  <c:v>3.4</c:v>
                </c:pt>
                <c:pt idx="1">
                  <c:v>3.1</c:v>
                </c:pt>
                <c:pt idx="2">
                  <c:v>4</c:v>
                </c:pt>
                <c:pt idx="3">
                  <c:v>3.3</c:v>
                </c:pt>
                <c:pt idx="4">
                  <c:v>3.1</c:v>
                </c:pt>
              </c:numCache>
            </c:numRef>
          </c:xVal>
          <c:yVal>
            <c:numRef>
              <c:f>'2早生'!$BS$44:$BS$49</c:f>
              <c:numCache>
                <c:formatCode>General</c:formatCode>
                <c:ptCount val="6"/>
                <c:pt idx="0">
                  <c:v>0</c:v>
                </c:pt>
                <c:pt idx="1">
                  <c:v>2.7616680475006206E-2</c:v>
                </c:pt>
                <c:pt idx="2">
                  <c:v>0.16339869281045716</c:v>
                </c:pt>
                <c:pt idx="3">
                  <c:v>0.2057613168724283</c:v>
                </c:pt>
                <c:pt idx="4">
                  <c:v>-0.2864303616183313</c:v>
                </c:pt>
                <c:pt idx="5">
                  <c:v>0.17006802721088426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90-482D-8598-63397360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53192"/>
        <c:axId val="384352408"/>
      </c:scatterChart>
      <c:valAx>
        <c:axId val="384353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384352408"/>
        <c:crosses val="autoZero"/>
        <c:crossBetween val="midCat"/>
      </c:valAx>
      <c:valAx>
        <c:axId val="3843524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384353192"/>
        <c:crosses val="autoZero"/>
        <c:crossBetween val="midCat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539679059104958"/>
          <c:y val="5.9055955771486007E-2"/>
          <c:w val="0.63125127080633903"/>
          <c:h val="0.7279033338917746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'2早生'!$BN$44:$BN$48</c:f>
              <c:numCache>
                <c:formatCode>0.0</c:formatCode>
                <c:ptCount val="5"/>
                <c:pt idx="0">
                  <c:v>3.4</c:v>
                </c:pt>
                <c:pt idx="1">
                  <c:v>3.1</c:v>
                </c:pt>
                <c:pt idx="2">
                  <c:v>4</c:v>
                </c:pt>
                <c:pt idx="3">
                  <c:v>3.3</c:v>
                </c:pt>
                <c:pt idx="4">
                  <c:v>3.1</c:v>
                </c:pt>
              </c:numCache>
            </c:numRef>
          </c:xVal>
          <c:yVal>
            <c:numRef>
              <c:f>'2早生'!$BQ$44:$BQ$48</c:f>
              <c:numCache>
                <c:formatCode>General</c:formatCode>
                <c:ptCount val="5"/>
                <c:pt idx="0">
                  <c:v>-3.7172202797202798E-2</c:v>
                </c:pt>
                <c:pt idx="1">
                  <c:v>0.66797385620915017</c:v>
                </c:pt>
                <c:pt idx="2">
                  <c:v>0.69999999999999973</c:v>
                </c:pt>
                <c:pt idx="3">
                  <c:v>1.1136363636363635</c:v>
                </c:pt>
                <c:pt idx="4">
                  <c:v>0.8181818181818179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77-4435-9541-E3A0E825B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52016"/>
        <c:axId val="384351232"/>
      </c:scatterChart>
      <c:valAx>
        <c:axId val="3843520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384351232"/>
        <c:crosses val="autoZero"/>
        <c:crossBetween val="midCat"/>
      </c:valAx>
      <c:valAx>
        <c:axId val="384351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38435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7" Type="http://schemas.openxmlformats.org/officeDocument/2006/relationships/image" Target="../media/image5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381000</xdr:colOff>
      <xdr:row>49</xdr:row>
      <xdr:rowOff>25400</xdr:rowOff>
    </xdr:from>
    <xdr:to>
      <xdr:col>71</xdr:col>
      <xdr:colOff>666750</xdr:colOff>
      <xdr:row>55</xdr:row>
      <xdr:rowOff>269875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72</xdr:col>
      <xdr:colOff>0</xdr:colOff>
      <xdr:row>49</xdr:row>
      <xdr:rowOff>0</xdr:rowOff>
    </xdr:from>
    <xdr:to>
      <xdr:col>75</xdr:col>
      <xdr:colOff>174625</xdr:colOff>
      <xdr:row>54</xdr:row>
      <xdr:rowOff>387350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80202</xdr:colOff>
      <xdr:row>98</xdr:row>
      <xdr:rowOff>135699</xdr:rowOff>
    </xdr:from>
    <xdr:to>
      <xdr:col>14</xdr:col>
      <xdr:colOff>468083</xdr:colOff>
      <xdr:row>98</xdr:row>
      <xdr:rowOff>2030260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318" y="16302103"/>
          <a:ext cx="8203078" cy="1894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17</xdr:col>
      <xdr:colOff>0</xdr:colOff>
      <xdr:row>79</xdr:row>
      <xdr:rowOff>249382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7F62F8B-B90D-4C33-AB51-9B96E02EFF5D}"/>
            </a:ext>
          </a:extLst>
        </xdr:cNvPr>
        <xdr:cNvSpPr txBox="1"/>
      </xdr:nvSpPr>
      <xdr:spPr>
        <a:xfrm>
          <a:off x="775855" y="9393382"/>
          <a:ext cx="8659090" cy="53340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latin typeface="+mj-ea"/>
              <a:ea typeface="+mj-ea"/>
            </a:rPr>
            <a:t>【</a:t>
          </a:r>
          <a:r>
            <a:rPr kumimoji="1" lang="ja-JP" altLang="en-US" sz="2000" b="1">
              <a:latin typeface="+mj-ea"/>
              <a:ea typeface="+mj-ea"/>
            </a:rPr>
            <a:t>生育概況</a:t>
          </a:r>
          <a:r>
            <a:rPr kumimoji="1" lang="en-US" altLang="ja-JP" sz="2000" b="1">
              <a:latin typeface="+mj-ea"/>
              <a:ea typeface="+mj-ea"/>
            </a:rPr>
            <a:t>】</a:t>
          </a:r>
          <a:r>
            <a:rPr kumimoji="1" lang="ja-JP" altLang="en-US" sz="2000" b="1">
              <a:latin typeface="+mj-ea"/>
              <a:ea typeface="+mj-ea"/>
            </a:rPr>
            <a:t>（７月４～９日　出穂</a:t>
          </a:r>
          <a:r>
            <a:rPr kumimoji="1" lang="en-US" altLang="ja-JP" sz="2000" b="1">
              <a:latin typeface="+mj-ea"/>
              <a:ea typeface="+mj-ea"/>
            </a:rPr>
            <a:t>10</a:t>
          </a:r>
          <a:r>
            <a:rPr kumimoji="1" lang="ja-JP" altLang="en-US" sz="2000" b="1">
              <a:latin typeface="+mj-ea"/>
              <a:ea typeface="+mj-ea"/>
            </a:rPr>
            <a:t>日前調査）</a:t>
          </a:r>
          <a:r>
            <a:rPr kumimoji="1" lang="ja-JP" altLang="en-US" sz="2000" b="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2000" b="1">
              <a:latin typeface="+mn-ea"/>
              <a:ea typeface="+mn-ea"/>
            </a:rPr>
            <a:t>　</a:t>
          </a:r>
          <a:endParaRPr kumimoji="1" lang="en-US" altLang="ja-JP" sz="2000" b="1">
            <a:latin typeface="+mn-ea"/>
            <a:ea typeface="+mn-ea"/>
          </a:endParaRPr>
        </a:p>
        <a:p>
          <a:endParaRPr kumimoji="1" lang="en-US" altLang="ja-JP" sz="2000" b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2000" b="1">
              <a:latin typeface="+mj-ea"/>
              <a:ea typeface="+mj-ea"/>
            </a:rPr>
            <a:t>１　五百万石　　</a:t>
          </a:r>
          <a:endParaRPr kumimoji="1" lang="en-US" altLang="ja-JP" sz="2000" b="1">
            <a:latin typeface="+mj-ea"/>
            <a:ea typeface="+mj-ea"/>
          </a:endParaRPr>
        </a:p>
        <a:p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・葉齢は、</a:t>
          </a:r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12.9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葉と平年よりやや早くなっています。</a:t>
          </a:r>
          <a:endParaRPr kumimoji="1" lang="en-US" altLang="ja-JP" sz="2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・葉色は、</a:t>
          </a:r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4.3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と平年並みとなっています。</a:t>
          </a:r>
          <a:endParaRPr kumimoji="1" lang="en-US" altLang="ja-JP" sz="2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kumimoji="1" lang="ja-JP" altLang="en-US" sz="20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幼穂形成期は平均で６月</a:t>
          </a:r>
          <a:r>
            <a:rPr kumimoji="1" lang="en-US" altLang="ja-JP" sz="20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25</a:t>
          </a:r>
          <a:r>
            <a:rPr kumimoji="1" lang="ja-JP" altLang="en-US" sz="20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日頃と平年より２日程度早く、出穂期は７月</a:t>
          </a:r>
          <a:r>
            <a:rPr kumimoji="1" lang="en-US" altLang="ja-JP" sz="20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15</a:t>
          </a:r>
          <a:r>
            <a:rPr kumimoji="1" lang="ja-JP" altLang="en-US" sz="20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日頃と予想されます。</a:t>
          </a:r>
          <a:endParaRPr kumimoji="1" lang="ja-JP" altLang="ja-JP" sz="2000">
            <a:solidFill>
              <a:schemeClr val="dk1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kumimoji="1" lang="ja-JP" altLang="en-US" sz="2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2000" b="1">
              <a:latin typeface="+mj-ea"/>
              <a:ea typeface="+mj-ea"/>
            </a:rPr>
            <a:t>２　雄山錦</a:t>
          </a:r>
          <a:endParaRPr kumimoji="1" lang="en-US" altLang="ja-JP" sz="2000" b="1">
            <a:latin typeface="+mj-ea"/>
            <a:ea typeface="+mj-ea"/>
          </a:endParaRPr>
        </a:p>
        <a:p>
          <a:r>
            <a:rPr kumimoji="1"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・葉齢は、</a:t>
          </a:r>
          <a:r>
            <a:rPr kumimoji="1" lang="en-US" altLang="ja-JP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13.1</a:t>
          </a:r>
          <a:r>
            <a:rPr kumimoji="1"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葉と平年より</a:t>
          </a:r>
          <a:r>
            <a:rPr kumimoji="1" lang="en-US" altLang="ja-JP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0.9</a:t>
          </a:r>
          <a:r>
            <a:rPr kumimoji="1"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葉早くなっています。</a:t>
          </a:r>
          <a:endParaRPr kumimoji="1" lang="en-US" altLang="ja-JP" sz="20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・葉色は、</a:t>
          </a:r>
          <a:r>
            <a:rPr kumimoji="1" lang="en-US" altLang="ja-JP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4.3</a:t>
          </a:r>
          <a:r>
            <a:rPr kumimoji="1"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と平年並みとなっています。</a:t>
          </a:r>
          <a:endParaRPr kumimoji="1" lang="en-US" altLang="ja-JP" sz="20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kumimoji="1"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幼穂形成期は平均で６月</a:t>
          </a:r>
          <a:r>
            <a:rPr kumimoji="1" lang="en-US" altLang="ja-JP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26</a:t>
          </a:r>
          <a:r>
            <a:rPr kumimoji="1"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日頃と平年より１日程度早く、出穂期は７月</a:t>
          </a:r>
          <a:r>
            <a:rPr kumimoji="1" lang="en-US" altLang="ja-JP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17</a:t>
          </a:r>
          <a:r>
            <a:rPr kumimoji="1"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日頃と予想されます。</a:t>
          </a:r>
          <a:endParaRPr kumimoji="1" lang="ja-JP" altLang="ja-JP" sz="20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 editAs="oneCell">
    <xdr:from>
      <xdr:col>17</xdr:col>
      <xdr:colOff>534966</xdr:colOff>
      <xdr:row>130</xdr:row>
      <xdr:rowOff>116562</xdr:rowOff>
    </xdr:from>
    <xdr:to>
      <xdr:col>25</xdr:col>
      <xdr:colOff>124262</xdr:colOff>
      <xdr:row>139</xdr:row>
      <xdr:rowOff>24531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AC368F3-7E41-4592-8C00-119B3DDA6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4418" y="15627959"/>
          <a:ext cx="3734321" cy="1598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0</xdr:colOff>
      <xdr:row>62</xdr:row>
      <xdr:rowOff>46065</xdr:rowOff>
    </xdr:from>
    <xdr:to>
      <xdr:col>49</xdr:col>
      <xdr:colOff>0</xdr:colOff>
      <xdr:row>80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45DC861-26C7-44B6-AA55-F64FC7A0863D}"/>
            </a:ext>
          </a:extLst>
        </xdr:cNvPr>
        <xdr:cNvSpPr txBox="1"/>
      </xdr:nvSpPr>
      <xdr:spPr>
        <a:xfrm>
          <a:off x="17886218" y="9439447"/>
          <a:ext cx="7897091" cy="5301789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その他連絡事項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】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・次回の調査日は７月</a:t>
          </a:r>
          <a:r>
            <a:rPr kumimoji="1" lang="en-US" altLang="ja-JP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23</a:t>
          </a:r>
          <a:r>
            <a:rPr kumimoji="1" lang="ja-JP" altLang="en-US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日です。</a:t>
          </a:r>
          <a:endParaRPr kumimoji="1" lang="en-US" altLang="ja-JP" sz="2000" b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en-US" sz="20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調査野帳は調査後、翌日朝までに提出願います。</a:t>
          </a:r>
          <a:endParaRPr kumimoji="1" lang="en-US" altLang="ja-JP" sz="2000" b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ja-JP" altLang="ja-JP" sz="2000" b="0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耕種概要調査①</a:t>
          </a:r>
          <a:r>
            <a:rPr kumimoji="1" lang="ja-JP" altLang="en-US" sz="2000" b="0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がまだの場合は早急に提出願います。</a:t>
          </a:r>
          <a:endParaRPr kumimoji="1" lang="en-US" altLang="ja-JP" sz="2000" b="0" u="sng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12</xdr:col>
      <xdr:colOff>587157</xdr:colOff>
      <xdr:row>98</xdr:row>
      <xdr:rowOff>443628</xdr:rowOff>
    </xdr:from>
    <xdr:to>
      <xdr:col>16</xdr:col>
      <xdr:colOff>65240</xdr:colOff>
      <xdr:row>98</xdr:row>
      <xdr:rowOff>2022430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834ADA8-C88B-490F-8668-861D0140109E}"/>
            </a:ext>
          </a:extLst>
        </xdr:cNvPr>
        <xdr:cNvSpPr/>
      </xdr:nvSpPr>
      <xdr:spPr>
        <a:xfrm>
          <a:off x="7763527" y="16610032"/>
          <a:ext cx="1278699" cy="1578802"/>
        </a:xfrm>
        <a:prstGeom prst="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35</xdr:col>
      <xdr:colOff>401876</xdr:colOff>
      <xdr:row>115</xdr:row>
      <xdr:rowOff>83507</xdr:rowOff>
    </xdr:from>
    <xdr:to>
      <xdr:col>44</xdr:col>
      <xdr:colOff>223075</xdr:colOff>
      <xdr:row>124</xdr:row>
      <xdr:rowOff>114796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A0F7C7B-789E-4BC3-AEB1-8C3933BE8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6506" y="12024986"/>
          <a:ext cx="4574609" cy="1722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540326</xdr:colOff>
      <xdr:row>62</xdr:row>
      <xdr:rowOff>27709</xdr:rowOff>
    </xdr:from>
    <xdr:to>
      <xdr:col>33</xdr:col>
      <xdr:colOff>498762</xdr:colOff>
      <xdr:row>80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39CA669-1A5D-4334-9631-4FD99DF39D0A}"/>
            </a:ext>
          </a:extLst>
        </xdr:cNvPr>
        <xdr:cNvSpPr txBox="1"/>
      </xdr:nvSpPr>
      <xdr:spPr>
        <a:xfrm>
          <a:off x="9434944" y="9421091"/>
          <a:ext cx="8451273" cy="532014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latin typeface="+mj-ea"/>
              <a:ea typeface="+mj-ea"/>
            </a:rPr>
            <a:t>【</a:t>
          </a:r>
          <a:r>
            <a:rPr kumimoji="1" lang="ja-JP" altLang="en-US" sz="2000" b="1">
              <a:latin typeface="+mj-ea"/>
              <a:ea typeface="+mj-ea"/>
            </a:rPr>
            <a:t>当面の管理のポイント</a:t>
          </a:r>
          <a:r>
            <a:rPr kumimoji="1" lang="en-US" altLang="ja-JP" sz="2000" b="1">
              <a:latin typeface="+mj-ea"/>
              <a:ea typeface="+mj-ea"/>
            </a:rPr>
            <a:t>】</a:t>
          </a:r>
        </a:p>
        <a:p>
          <a:r>
            <a:rPr kumimoji="1" lang="ja-JP" altLang="en-US" sz="2000" b="1">
              <a:latin typeface="+mj-ea"/>
              <a:ea typeface="+mj-ea"/>
            </a:rPr>
            <a:t>・幼穂形成期から出穂期まで飽水管理を行い、穂揃期の葉色を</a:t>
          </a:r>
          <a:r>
            <a:rPr kumimoji="1" lang="en-US" altLang="ja-JP" sz="2000" b="1">
              <a:latin typeface="+mj-ea"/>
              <a:ea typeface="+mj-ea"/>
            </a:rPr>
            <a:t>4.5</a:t>
          </a:r>
          <a:r>
            <a:rPr kumimoji="1" lang="ja-JP" altLang="en-US" sz="2000" b="1">
              <a:latin typeface="+mj-ea"/>
              <a:ea typeface="+mj-ea"/>
            </a:rPr>
            <a:t>～</a:t>
          </a:r>
          <a:r>
            <a:rPr kumimoji="1" lang="en-US" altLang="ja-JP" sz="2000" b="1">
              <a:latin typeface="+mj-ea"/>
              <a:ea typeface="+mj-ea"/>
            </a:rPr>
            <a:t>4.7</a:t>
          </a:r>
          <a:r>
            <a:rPr kumimoji="1" lang="ja-JP" altLang="en-US" sz="2000" b="1">
              <a:latin typeface="+mj-ea"/>
              <a:ea typeface="+mj-ea"/>
            </a:rPr>
            <a:t>に誘導しましょう。</a:t>
          </a:r>
          <a:endParaRPr kumimoji="1" lang="en-US" altLang="ja-JP" sz="2000" b="1">
            <a:latin typeface="+mj-ea"/>
            <a:ea typeface="+mj-ea"/>
          </a:endParaRPr>
        </a:p>
        <a:p>
          <a:r>
            <a:rPr kumimoji="1" lang="ja-JP" altLang="en-US" sz="2000" b="0">
              <a:latin typeface="ＭＳ 明朝" panose="02020609040205080304" pitchFamily="17" charset="-128"/>
              <a:ea typeface="ＭＳ 明朝" panose="02020609040205080304" pitchFamily="17" charset="-128"/>
            </a:rPr>
            <a:t>・出穂後は</a:t>
          </a:r>
          <a:r>
            <a:rPr kumimoji="1" lang="en-US" altLang="ja-JP" sz="2000" b="0">
              <a:latin typeface="ＭＳ 明朝" panose="02020609040205080304" pitchFamily="17" charset="-128"/>
              <a:ea typeface="ＭＳ 明朝" panose="02020609040205080304" pitchFamily="17" charset="-128"/>
            </a:rPr>
            <a:t>20</a:t>
          </a:r>
          <a:r>
            <a:rPr kumimoji="1" lang="ja-JP" altLang="en-US" sz="2000" b="0">
              <a:latin typeface="ＭＳ 明朝" panose="02020609040205080304" pitchFamily="17" charset="-128"/>
              <a:ea typeface="ＭＳ 明朝" panose="02020609040205080304" pitchFamily="17" charset="-128"/>
            </a:rPr>
            <a:t>日間の湛水管理を行いましょう。</a:t>
          </a:r>
          <a:endParaRPr kumimoji="1" lang="en-US" altLang="ja-JP" sz="20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2000" b="0">
              <a:latin typeface="ＭＳ 明朝" panose="02020609040205080304" pitchFamily="17" charset="-128"/>
              <a:ea typeface="ＭＳ 明朝" panose="02020609040205080304" pitchFamily="17" charset="-128"/>
            </a:rPr>
            <a:t>・早生の１回目病害虫防除はほ場全体で９割出穂した頃の穂揃期に行いましょう（「五百万石」で７月</a:t>
          </a:r>
          <a:r>
            <a:rPr kumimoji="1" lang="en-US" altLang="ja-JP" sz="2000" b="0">
              <a:latin typeface="ＭＳ 明朝" panose="02020609040205080304" pitchFamily="17" charset="-128"/>
              <a:ea typeface="ＭＳ 明朝" panose="02020609040205080304" pitchFamily="17" charset="-128"/>
            </a:rPr>
            <a:t>18</a:t>
          </a:r>
          <a:r>
            <a:rPr kumimoji="1" lang="ja-JP" altLang="en-US" sz="2000" b="0">
              <a:latin typeface="ＭＳ 明朝" panose="02020609040205080304" pitchFamily="17" charset="-128"/>
              <a:ea typeface="ＭＳ 明朝" panose="02020609040205080304" pitchFamily="17" charset="-128"/>
            </a:rPr>
            <a:t>日頃、「雄山錦」で７月</a:t>
          </a:r>
          <a:r>
            <a:rPr kumimoji="1" lang="en-US" altLang="ja-JP" sz="2000" b="0">
              <a:latin typeface="ＭＳ 明朝" panose="02020609040205080304" pitchFamily="17" charset="-128"/>
              <a:ea typeface="ＭＳ 明朝" panose="02020609040205080304" pitchFamily="17" charset="-128"/>
            </a:rPr>
            <a:t>20</a:t>
          </a:r>
          <a:r>
            <a:rPr kumimoji="1" lang="ja-JP" altLang="en-US" sz="2000" b="0">
              <a:latin typeface="ＭＳ 明朝" panose="02020609040205080304" pitchFamily="17" charset="-128"/>
              <a:ea typeface="ＭＳ 明朝" panose="02020609040205080304" pitchFamily="17" charset="-128"/>
            </a:rPr>
            <a:t>日頃）。２回目防除時期は１回目の１週間後です。遅れず適期に散布しましょう。</a:t>
          </a:r>
          <a:endParaRPr kumimoji="1" lang="en-US" altLang="ja-JP" sz="2000" b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28</xdr:col>
      <xdr:colOff>378390</xdr:colOff>
      <xdr:row>102</xdr:row>
      <xdr:rowOff>117430</xdr:rowOff>
    </xdr:from>
    <xdr:to>
      <xdr:col>33</xdr:col>
      <xdr:colOff>450058</xdr:colOff>
      <xdr:row>108</xdr:row>
      <xdr:rowOff>234428</xdr:rowOff>
    </xdr:to>
    <xdr:pic>
      <xdr:nvPicPr>
        <xdr:cNvPr id="20" name="図 19" descr="62日後">
          <a:extLst>
            <a:ext uri="{FF2B5EF4-FFF2-40B4-BE49-F238E27FC236}">
              <a16:creationId xmlns:a16="http://schemas.microsoft.com/office/drawing/2014/main" id="{46D371AD-A58A-4C17-9CF5-6789C7240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9" r="7884"/>
        <a:stretch>
          <a:fillRect/>
        </a:stretch>
      </xdr:blipFill>
      <xdr:spPr bwMode="auto">
        <a:xfrm>
          <a:off x="15213904" y="19454485"/>
          <a:ext cx="3067049" cy="185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195718</xdr:colOff>
      <xdr:row>102</xdr:row>
      <xdr:rowOff>351551</xdr:rowOff>
    </xdr:from>
    <xdr:to>
      <xdr:col>37</xdr:col>
      <xdr:colOff>600204</xdr:colOff>
      <xdr:row>106</xdr:row>
      <xdr:rowOff>7334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E0160BEF-B6B4-4466-990E-FD37D30F4663}"/>
            </a:ext>
          </a:extLst>
        </xdr:cNvPr>
        <xdr:cNvSpPr/>
      </xdr:nvSpPr>
      <xdr:spPr>
        <a:xfrm>
          <a:off x="15670581" y="19688606"/>
          <a:ext cx="3366370" cy="869242"/>
        </a:xfrm>
        <a:prstGeom prst="roundRect">
          <a:avLst/>
        </a:prstGeom>
        <a:noFill/>
        <a:ln w="76200">
          <a:solidFill>
            <a:srgbClr val="FFC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68580" tIns="34290" rIns="68580" bIns="3429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350"/>
        </a:p>
      </xdr:txBody>
    </xdr:sp>
    <xdr:clientData/>
  </xdr:twoCellAnchor>
  <xdr:twoCellAnchor>
    <xdr:from>
      <xdr:col>25</xdr:col>
      <xdr:colOff>404485</xdr:colOff>
      <xdr:row>104</xdr:row>
      <xdr:rowOff>234120</xdr:rowOff>
    </xdr:from>
    <xdr:to>
      <xdr:col>30</xdr:col>
      <xdr:colOff>0</xdr:colOff>
      <xdr:row>107</xdr:row>
      <xdr:rowOff>12304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4B60265D-60BF-442F-893C-9C43D3330B62}"/>
            </a:ext>
          </a:extLst>
        </xdr:cNvPr>
        <xdr:cNvSpPr/>
      </xdr:nvSpPr>
      <xdr:spPr>
        <a:xfrm>
          <a:off x="14039588" y="20223572"/>
          <a:ext cx="2035480" cy="600205"/>
        </a:xfrm>
        <a:prstGeom prst="wedgeRoundRectCallout">
          <a:avLst>
            <a:gd name="adj1" fmla="val 48922"/>
            <a:gd name="adj2" fmla="val -161470"/>
            <a:gd name="adj3" fmla="val 16667"/>
          </a:avLst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68580" tIns="34290" rIns="68580" bIns="3429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solidFill>
                <a:srgbClr val="FFC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適正な土壌水分で</a:t>
          </a:r>
          <a:endParaRPr lang="en-US" altLang="ja-JP" sz="1400" b="1">
            <a:solidFill>
              <a:srgbClr val="FFC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400" b="1">
              <a:solidFill>
                <a:srgbClr val="FFC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上根の伸長・維持を</a:t>
          </a:r>
          <a:endParaRPr lang="en-US" altLang="ja-JP" sz="1400" b="1">
            <a:solidFill>
              <a:srgbClr val="FFC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34</xdr:col>
      <xdr:colOff>270524</xdr:colOff>
      <xdr:row>68</xdr:row>
      <xdr:rowOff>39933</xdr:rowOff>
    </xdr:from>
    <xdr:to>
      <xdr:col>48</xdr:col>
      <xdr:colOff>107576</xdr:colOff>
      <xdr:row>74</xdr:row>
      <xdr:rowOff>174406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4DBD1F0F-F115-4B56-96D0-1BA3E2086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6742" y="11428369"/>
          <a:ext cx="7290798" cy="1907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0.3038</cdr:x>
      <cdr:y>0.88697</cdr:y>
    </cdr:from>
    <cdr:to>
      <cdr:x>0.79114</cdr:x>
      <cdr:y>0.96011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61999" y="2117724"/>
          <a:ext cx="1222375" cy="174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100"/>
            <a:t>植付け深さ（ｃｍ）</a:t>
          </a:r>
        </a:p>
      </cdr:txBody>
    </cdr:sp>
  </cdr:relSizeAnchor>
  <cdr:relSizeAnchor xmlns:cdr="http://schemas.openxmlformats.org/drawingml/2006/chartDrawing">
    <cdr:from>
      <cdr:x>0.02426</cdr:x>
      <cdr:y>0.15426</cdr:y>
    </cdr:from>
    <cdr:to>
      <cdr:x>0.10435</cdr:x>
      <cdr:y>0.71094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60841" y="368300"/>
          <a:ext cx="200889" cy="13291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wordArtVertRtl" wrap="non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茎数（本／日</a:t>
          </a:r>
          <a:r>
            <a:rPr kumimoji="1" lang="en-US" altLang="ja-JP" sz="1100"/>
            <a:t>/</a:t>
          </a:r>
          <a:r>
            <a:rPr kumimoji="1" lang="ja-JP" altLang="en-US" sz="1100"/>
            <a:t>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0.3038</cdr:x>
      <cdr:y>0.88697</cdr:y>
    </cdr:from>
    <cdr:to>
      <cdr:x>0.79114</cdr:x>
      <cdr:y>0.96011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61999" y="2117724"/>
          <a:ext cx="1222375" cy="174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100"/>
            <a:t>植付け深さ（ｃｍ）</a:t>
          </a:r>
        </a:p>
      </cdr:txBody>
    </cdr:sp>
  </cdr:relSizeAnchor>
  <cdr:relSizeAnchor xmlns:cdr="http://schemas.openxmlformats.org/drawingml/2006/chartDrawing">
    <cdr:from>
      <cdr:x>0</cdr:x>
      <cdr:y>0.14096</cdr:y>
    </cdr:from>
    <cdr:to>
      <cdr:x>0.08009</cdr:x>
      <cdr:y>0.69765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0" y="336561"/>
          <a:ext cx="200889" cy="13291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wordArtVertRtl" wrap="non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葉令（本／日</a:t>
          </a:r>
          <a:r>
            <a:rPr kumimoji="1" lang="en-US" altLang="ja-JP" sz="1100"/>
            <a:t>/</a:t>
          </a:r>
          <a:r>
            <a:rPr kumimoji="1" lang="ja-JP" altLang="en-US" sz="1100"/>
            <a:t>㎡）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113"/>
  <sheetViews>
    <sheetView tabSelected="1" view="pageBreakPreview" zoomScale="55" zoomScaleNormal="40" zoomScaleSheetLayoutView="55" workbookViewId="0">
      <pane xSplit="4" ySplit="43" topLeftCell="E44" activePane="bottomRight" state="frozen"/>
      <selection pane="topRight" activeCell="E1" sqref="E1"/>
      <selection pane="bottomLeft" activeCell="A44" sqref="A44"/>
      <selection pane="bottomRight" activeCell="P82" sqref="P82"/>
    </sheetView>
  </sheetViews>
  <sheetFormatPr defaultRowHeight="14.4" outlineLevelCol="1" x14ac:dyDescent="0.2"/>
  <cols>
    <col min="1" max="1" width="7.77734375" style="1" customWidth="1"/>
    <col min="2" max="2" width="3.44140625" style="1" customWidth="1"/>
    <col min="3" max="3" width="16.109375" style="1" customWidth="1"/>
    <col min="4" max="4" width="6.5546875" style="1" customWidth="1"/>
    <col min="5" max="6" width="8.88671875" style="1" customWidth="1"/>
    <col min="7" max="7" width="7.21875" style="1" customWidth="1"/>
    <col min="8" max="8" width="7.88671875" style="1" customWidth="1"/>
    <col min="9" max="9" width="8" style="1" customWidth="1"/>
    <col min="10" max="10" width="7.6640625" style="1" customWidth="1"/>
    <col min="11" max="11" width="7.44140625" style="1" customWidth="1" collapsed="1"/>
    <col min="12" max="14" width="7.88671875" style="1" customWidth="1"/>
    <col min="15" max="15" width="7.77734375" style="1" customWidth="1" collapsed="1"/>
    <col min="16" max="16" width="8.109375" style="1" customWidth="1"/>
    <col min="17" max="17" width="7.88671875" style="1" customWidth="1"/>
    <col min="18" max="18" width="7.88671875" style="1" hidden="1" customWidth="1"/>
    <col min="19" max="19" width="6.33203125" style="1" customWidth="1"/>
    <col min="20" max="24" width="7.88671875" style="1" customWidth="1"/>
    <col min="25" max="25" width="7.44140625" style="1" customWidth="1" collapsed="1"/>
    <col min="26" max="26" width="7.88671875" style="1" customWidth="1" collapsed="1"/>
    <col min="27" max="28" width="7.88671875" style="1" customWidth="1"/>
    <col min="29" max="29" width="8.33203125" style="1" customWidth="1"/>
    <col min="30" max="32" width="7.88671875" style="1" customWidth="1"/>
    <col min="33" max="35" width="7.33203125" style="1" customWidth="1"/>
    <col min="36" max="37" width="7.88671875" style="1" customWidth="1"/>
    <col min="38" max="38" width="7.88671875" style="1" customWidth="1" collapsed="1"/>
    <col min="39" max="43" width="7.88671875" style="1" customWidth="1"/>
    <col min="44" max="44" width="5.77734375" style="1" customWidth="1"/>
    <col min="45" max="46" width="8.88671875" style="1" customWidth="1"/>
    <col min="47" max="47" width="8.44140625" style="1" customWidth="1"/>
    <col min="48" max="48" width="6.33203125" style="1" customWidth="1" collapsed="1"/>
    <col min="49" max="49" width="6.44140625" style="1" customWidth="1" collapsed="1"/>
    <col min="50" max="54" width="6.88671875" style="1" customWidth="1"/>
    <col min="55" max="55" width="6.6640625" style="1" customWidth="1"/>
    <col min="56" max="61" width="7.88671875" style="1" customWidth="1"/>
    <col min="62" max="62" width="7.77734375" style="1" customWidth="1"/>
    <col min="63" max="63" width="7.21875" style="1" customWidth="1"/>
    <col min="64" max="64" width="2.88671875" style="1" customWidth="1"/>
    <col min="65" max="65" width="10.33203125" style="1" customWidth="1"/>
    <col min="66" max="71" width="5.77734375" style="1" customWidth="1"/>
    <col min="72" max="75" width="10.109375" style="1" customWidth="1"/>
    <col min="76" max="77" width="10.33203125" style="1" customWidth="1"/>
    <col min="78" max="78" width="10.109375" style="6" customWidth="1"/>
    <col min="79" max="80" width="10.109375" style="6" customWidth="1" collapsed="1"/>
    <col min="81" max="82" width="10.109375" style="6" customWidth="1"/>
    <col min="83" max="83" width="10.109375" style="6" customWidth="1" collapsed="1"/>
    <col min="84" max="84" width="10.109375" style="6" customWidth="1"/>
    <col min="85" max="85" width="10.21875" style="6" customWidth="1"/>
    <col min="86" max="89" width="10.109375" style="6" customWidth="1"/>
    <col min="90" max="94" width="10.109375" style="1" customWidth="1" outlineLevel="1"/>
  </cols>
  <sheetData>
    <row r="1" spans="1:94" ht="19.2" x14ac:dyDescent="0.25">
      <c r="C1" s="288" t="s">
        <v>35</v>
      </c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93"/>
      <c r="AS1" s="293"/>
      <c r="AT1" s="293"/>
      <c r="AU1" s="293"/>
      <c r="AV1" s="293"/>
      <c r="AW1" s="285"/>
      <c r="AX1" s="285"/>
      <c r="AY1" s="285"/>
      <c r="AZ1" s="285"/>
      <c r="BA1" s="293"/>
      <c r="BB1" s="293"/>
      <c r="BC1" s="285"/>
      <c r="BD1" s="285"/>
      <c r="BE1" s="285"/>
      <c r="BF1" s="285"/>
      <c r="BG1" s="285"/>
      <c r="BH1" s="285"/>
      <c r="BI1" s="285"/>
      <c r="BJ1" s="285"/>
    </row>
    <row r="2" spans="1:94" ht="23.4" hidden="1" customHeight="1" x14ac:dyDescent="0.3">
      <c r="B2" s="2"/>
      <c r="E2" s="3"/>
      <c r="F2" s="3"/>
      <c r="G2" s="3" t="s">
        <v>0</v>
      </c>
      <c r="H2" s="4"/>
      <c r="K2" s="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94"/>
      <c r="AM2" s="294"/>
      <c r="AN2" s="294"/>
      <c r="AO2" s="294"/>
      <c r="AP2" s="294"/>
      <c r="AQ2" s="285"/>
      <c r="AR2" s="285"/>
      <c r="AS2" s="294"/>
      <c r="AT2" s="294"/>
      <c r="AU2" s="294"/>
      <c r="AV2" s="294"/>
      <c r="AW2" s="294"/>
      <c r="AX2" s="294"/>
      <c r="AY2" s="294"/>
      <c r="AZ2" s="294"/>
      <c r="BA2" s="295"/>
      <c r="BB2" s="293"/>
      <c r="BC2" s="285"/>
      <c r="BD2" s="294"/>
      <c r="BE2" s="294"/>
      <c r="BF2" s="294"/>
      <c r="BG2" s="294"/>
      <c r="BH2" s="294"/>
      <c r="BI2" s="285"/>
      <c r="BJ2" s="285"/>
    </row>
    <row r="3" spans="1:94" ht="22.5" hidden="1" customHeight="1" thickBot="1" x14ac:dyDescent="0.2">
      <c r="B3" s="8"/>
      <c r="C3" s="9" t="s">
        <v>1</v>
      </c>
      <c r="D3" s="10"/>
      <c r="E3" s="11" t="s">
        <v>2</v>
      </c>
      <c r="F3" s="138"/>
      <c r="G3" s="138" t="s">
        <v>3</v>
      </c>
      <c r="H3" s="8" t="s">
        <v>4</v>
      </c>
      <c r="I3" s="12" t="s">
        <v>5</v>
      </c>
      <c r="J3" s="691" t="s">
        <v>6</v>
      </c>
      <c r="K3" s="692"/>
      <c r="L3" s="15" t="s">
        <v>7</v>
      </c>
      <c r="M3" s="15"/>
      <c r="N3" s="15"/>
      <c r="O3" s="15"/>
      <c r="P3" s="16"/>
      <c r="Q3" s="19"/>
      <c r="R3" s="18"/>
      <c r="S3" s="15" t="s">
        <v>8</v>
      </c>
      <c r="T3" s="15"/>
      <c r="U3" s="15"/>
      <c r="V3" s="15"/>
      <c r="W3" s="15"/>
      <c r="X3" s="16"/>
      <c r="Y3" s="281" t="s">
        <v>9</v>
      </c>
      <c r="Z3" s="281"/>
      <c r="AA3" s="281"/>
      <c r="AB3" s="281"/>
      <c r="AC3" s="281"/>
      <c r="AD3" s="296"/>
      <c r="AE3" s="281" t="s">
        <v>10</v>
      </c>
      <c r="AF3" s="281"/>
      <c r="AG3" s="281"/>
      <c r="AH3" s="281"/>
      <c r="AI3" s="281"/>
      <c r="AJ3" s="297"/>
      <c r="AK3" s="281"/>
      <c r="AL3" s="281"/>
      <c r="AM3" s="281"/>
      <c r="AN3" s="281"/>
      <c r="AO3" s="281"/>
      <c r="AP3" s="281"/>
      <c r="AQ3" s="281"/>
      <c r="AR3" s="646"/>
      <c r="AS3" s="719" t="s">
        <v>123</v>
      </c>
      <c r="AT3" s="722" t="s">
        <v>124</v>
      </c>
      <c r="AU3" s="725" t="s">
        <v>125</v>
      </c>
      <c r="AV3" s="728" t="s">
        <v>126</v>
      </c>
      <c r="AW3" s="731" t="s">
        <v>36</v>
      </c>
      <c r="AX3" s="370" t="s">
        <v>11</v>
      </c>
      <c r="AY3" s="371"/>
      <c r="AZ3" s="371"/>
      <c r="BA3" s="311"/>
      <c r="BB3" s="645"/>
      <c r="BC3" s="289"/>
      <c r="BD3" s="281"/>
      <c r="BE3" s="281"/>
      <c r="BF3" s="281"/>
      <c r="BG3" s="281"/>
      <c r="BH3" s="281"/>
      <c r="BI3" s="281"/>
      <c r="BJ3" s="289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</row>
    <row r="4" spans="1:94" ht="22.5" hidden="1" customHeight="1" x14ac:dyDescent="0.2">
      <c r="B4" s="191"/>
      <c r="C4" s="192"/>
      <c r="D4" s="193"/>
      <c r="E4" s="202"/>
      <c r="F4" s="203"/>
      <c r="G4" s="203"/>
      <c r="H4" s="191"/>
      <c r="I4" s="195"/>
      <c r="J4" s="204"/>
      <c r="K4" s="205"/>
      <c r="L4" s="198"/>
      <c r="M4" s="199"/>
      <c r="N4" s="199"/>
      <c r="O4" s="199"/>
      <c r="P4" s="199"/>
      <c r="Q4" s="200"/>
      <c r="R4" s="201"/>
      <c r="S4" s="198"/>
      <c r="T4" s="198"/>
      <c r="U4" s="199"/>
      <c r="V4" s="199"/>
      <c r="W4" s="199"/>
      <c r="X4" s="197"/>
      <c r="Y4" s="298"/>
      <c r="Z4" s="298"/>
      <c r="AA4" s="299"/>
      <c r="AB4" s="299"/>
      <c r="AC4" s="299"/>
      <c r="AD4" s="300"/>
      <c r="AE4" s="298"/>
      <c r="AF4" s="298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647"/>
      <c r="AS4" s="720"/>
      <c r="AT4" s="723"/>
      <c r="AU4" s="726"/>
      <c r="AV4" s="729"/>
      <c r="AW4" s="732"/>
      <c r="AX4" s="372"/>
      <c r="AY4" s="311"/>
      <c r="AZ4" s="311"/>
      <c r="BA4" s="311"/>
      <c r="BB4" s="645"/>
      <c r="BC4" s="289"/>
      <c r="BD4" s="299"/>
      <c r="BE4" s="299"/>
      <c r="BF4" s="299"/>
      <c r="BG4" s="299"/>
      <c r="BH4" s="299"/>
      <c r="BI4" s="299"/>
      <c r="BJ4" s="289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</row>
    <row r="5" spans="1:94" ht="22.5" hidden="1" customHeight="1" x14ac:dyDescent="0.25">
      <c r="B5" s="20"/>
      <c r="C5" s="21"/>
      <c r="D5" s="21"/>
      <c r="E5" s="22" t="s">
        <v>26</v>
      </c>
      <c r="F5" s="139"/>
      <c r="G5" s="139" t="s">
        <v>12</v>
      </c>
      <c r="H5" s="20" t="s">
        <v>13</v>
      </c>
      <c r="I5" s="23" t="s">
        <v>14</v>
      </c>
      <c r="J5" s="144" t="s">
        <v>7</v>
      </c>
      <c r="K5" s="25" t="s">
        <v>10</v>
      </c>
      <c r="L5" s="241">
        <f>+DATE(,6,5)</f>
        <v>157</v>
      </c>
      <c r="M5" s="26">
        <f>+DATE(,6,19)</f>
        <v>171</v>
      </c>
      <c r="N5" s="26"/>
      <c r="O5" s="26">
        <f>+DATE(,7,10)</f>
        <v>192</v>
      </c>
      <c r="P5" s="137">
        <f>+DATE(,8,7)</f>
        <v>220</v>
      </c>
      <c r="Q5" s="29" t="s">
        <v>15</v>
      </c>
      <c r="R5" s="28" t="s">
        <v>16</v>
      </c>
      <c r="S5" s="30" t="s">
        <v>17</v>
      </c>
      <c r="T5" s="241">
        <f>+DATE(,6,5)</f>
        <v>157</v>
      </c>
      <c r="U5" s="26">
        <f>+DATE(,6,19)</f>
        <v>171</v>
      </c>
      <c r="V5" s="26"/>
      <c r="W5" s="26">
        <f>+DATE(,7,10)</f>
        <v>192</v>
      </c>
      <c r="X5" s="31" t="s">
        <v>18</v>
      </c>
      <c r="Y5" s="301" t="s">
        <v>17</v>
      </c>
      <c r="Z5" s="302">
        <f>+DATE(,6,5)</f>
        <v>157</v>
      </c>
      <c r="AA5" s="303">
        <f>+DATE(,6,19)</f>
        <v>171</v>
      </c>
      <c r="AB5" s="303"/>
      <c r="AC5" s="303">
        <f>+DATE(,7,10)</f>
        <v>192</v>
      </c>
      <c r="AD5" s="305" t="s">
        <v>19</v>
      </c>
      <c r="AE5" s="306" t="s">
        <v>17</v>
      </c>
      <c r="AF5" s="302">
        <f>+DATE(,6,5)</f>
        <v>157</v>
      </c>
      <c r="AG5" s="303">
        <f>+DATE(,6,19)</f>
        <v>171</v>
      </c>
      <c r="AH5" s="303"/>
      <c r="AI5" s="303"/>
      <c r="AJ5" s="303">
        <f>+DATE(,7,10)</f>
        <v>192</v>
      </c>
      <c r="AK5" s="305"/>
      <c r="AL5" s="307">
        <f>+DATE(,8,7)</f>
        <v>220</v>
      </c>
      <c r="AM5" s="303">
        <f>+DATE(,6,19)</f>
        <v>171</v>
      </c>
      <c r="AN5" s="303"/>
      <c r="AO5" s="303">
        <f>+DATE(,7,10)</f>
        <v>192</v>
      </c>
      <c r="AP5" s="305"/>
      <c r="AQ5" s="307">
        <f>+DATE(,8,7)</f>
        <v>220</v>
      </c>
      <c r="AR5" s="305"/>
      <c r="AS5" s="721"/>
      <c r="AT5" s="724"/>
      <c r="AU5" s="727"/>
      <c r="AV5" s="730"/>
      <c r="AW5" s="733"/>
      <c r="AX5" s="308" t="s">
        <v>20</v>
      </c>
      <c r="AY5" s="309" t="s">
        <v>21</v>
      </c>
      <c r="AZ5" s="310" t="s">
        <v>22</v>
      </c>
      <c r="BA5" s="311" t="s">
        <v>23</v>
      </c>
      <c r="BB5" s="311" t="s">
        <v>24</v>
      </c>
      <c r="BC5" s="289"/>
      <c r="BD5" s="303">
        <f>+DATE(,6,19)</f>
        <v>171</v>
      </c>
      <c r="BE5" s="303"/>
      <c r="BF5" s="303">
        <f>+DATE(,7,10)</f>
        <v>192</v>
      </c>
      <c r="BG5" s="305"/>
      <c r="BH5" s="305">
        <f>+DATE(,7,24)</f>
        <v>206</v>
      </c>
      <c r="BI5" s="307">
        <f>+DATE(,8,7)</f>
        <v>220</v>
      </c>
      <c r="BJ5" s="289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</row>
    <row r="6" spans="1:94" ht="22.5" hidden="1" customHeight="1" thickTop="1" x14ac:dyDescent="0.2">
      <c r="A6" s="32"/>
      <c r="B6" s="688" t="s">
        <v>33</v>
      </c>
      <c r="C6" s="33" t="s">
        <v>52</v>
      </c>
      <c r="D6" s="34" t="s">
        <v>40</v>
      </c>
      <c r="E6" s="154"/>
      <c r="F6" s="538"/>
      <c r="G6" s="140"/>
      <c r="H6" s="146"/>
      <c r="I6" s="35"/>
      <c r="J6" s="48"/>
      <c r="K6" s="36"/>
      <c r="L6" s="38"/>
      <c r="M6" s="39"/>
      <c r="N6" s="39"/>
      <c r="O6" s="39" t="s">
        <v>32</v>
      </c>
      <c r="P6" s="40" t="s">
        <v>32</v>
      </c>
      <c r="Q6" s="38" t="s">
        <v>32</v>
      </c>
      <c r="R6" s="41" t="s">
        <v>32</v>
      </c>
      <c r="S6" s="42"/>
      <c r="T6" s="38"/>
      <c r="U6" s="39"/>
      <c r="V6" s="39"/>
      <c r="W6" s="39" t="s">
        <v>32</v>
      </c>
      <c r="X6" s="42" t="s">
        <v>32</v>
      </c>
      <c r="Y6" s="313" t="e">
        <f>+S6*#REF!</f>
        <v>#REF!</v>
      </c>
      <c r="Z6" s="314" t="e">
        <f>+T6*#REF!</f>
        <v>#REF!</v>
      </c>
      <c r="AA6" s="314" t="e">
        <f>+U6*#REF!</f>
        <v>#REF!</v>
      </c>
      <c r="AB6" s="314"/>
      <c r="AC6" s="314" t="e">
        <f>+W6*#REF!</f>
        <v>#VALUE!</v>
      </c>
      <c r="AD6" s="314" t="e">
        <f>+X6*#REF!</f>
        <v>#VALUE!</v>
      </c>
      <c r="AE6" s="254">
        <v>2.6</v>
      </c>
      <c r="AF6" s="315">
        <v>5</v>
      </c>
      <c r="AG6" s="316" t="s">
        <v>32</v>
      </c>
      <c r="AH6" s="316"/>
      <c r="AI6" s="316"/>
      <c r="AJ6" s="316" t="s">
        <v>32</v>
      </c>
      <c r="AK6" s="317"/>
      <c r="AL6" s="317" t="s">
        <v>32</v>
      </c>
      <c r="AM6" s="316" t="s">
        <v>32</v>
      </c>
      <c r="AN6" s="316"/>
      <c r="AO6" s="316" t="s">
        <v>32</v>
      </c>
      <c r="AP6" s="316"/>
      <c r="AQ6" s="316" t="s">
        <v>32</v>
      </c>
      <c r="AR6" s="326"/>
      <c r="AS6" s="648" t="s">
        <v>32</v>
      </c>
      <c r="AT6" s="648" t="s">
        <v>32</v>
      </c>
      <c r="AU6" s="648" t="s">
        <v>32</v>
      </c>
      <c r="AV6" s="319" t="e">
        <f t="shared" ref="AV6:AW17" si="0">AT6-AS6</f>
        <v>#VALUE!</v>
      </c>
      <c r="AW6" s="319" t="e">
        <f t="shared" si="0"/>
        <v>#VALUE!</v>
      </c>
      <c r="AX6" s="320"/>
      <c r="AY6" s="321"/>
      <c r="AZ6" s="322"/>
      <c r="BA6" s="323"/>
      <c r="BB6" s="293"/>
      <c r="BC6" s="289"/>
      <c r="BD6" s="316" t="s">
        <v>32</v>
      </c>
      <c r="BE6" s="316"/>
      <c r="BF6" s="316" t="s">
        <v>32</v>
      </c>
      <c r="BG6" s="316"/>
      <c r="BH6" s="316" t="s">
        <v>32</v>
      </c>
      <c r="BI6" s="316" t="s">
        <v>32</v>
      </c>
      <c r="BJ6" s="289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</row>
    <row r="7" spans="1:94" ht="22.5" hidden="1" customHeight="1" x14ac:dyDescent="0.2">
      <c r="A7" s="32"/>
      <c r="B7" s="688"/>
      <c r="C7" s="33" t="s">
        <v>42</v>
      </c>
      <c r="D7" s="34" t="s">
        <v>40</v>
      </c>
      <c r="E7" s="154"/>
      <c r="F7" s="538"/>
      <c r="G7" s="140">
        <v>19</v>
      </c>
      <c r="H7" s="146">
        <v>3.9</v>
      </c>
      <c r="I7" s="35">
        <v>4.3</v>
      </c>
      <c r="J7" s="48">
        <v>13.9</v>
      </c>
      <c r="K7" s="43">
        <v>2.9</v>
      </c>
      <c r="L7" s="38"/>
      <c r="M7" s="39"/>
      <c r="N7" s="39"/>
      <c r="O7" s="39" t="s">
        <v>32</v>
      </c>
      <c r="P7" s="40" t="s">
        <v>32</v>
      </c>
      <c r="Q7" s="38" t="s">
        <v>32</v>
      </c>
      <c r="R7" s="41" t="s">
        <v>32</v>
      </c>
      <c r="S7" s="42"/>
      <c r="T7" s="38"/>
      <c r="U7" s="39" t="s">
        <v>32</v>
      </c>
      <c r="V7" s="39"/>
      <c r="W7" s="39" t="s">
        <v>32</v>
      </c>
      <c r="X7" s="42" t="s">
        <v>32</v>
      </c>
      <c r="Y7" s="313" t="e">
        <f>+S7*#REF!</f>
        <v>#REF!</v>
      </c>
      <c r="Z7" s="324" t="e">
        <f>+T7*#REF!</f>
        <v>#REF!</v>
      </c>
      <c r="AA7" s="324" t="e">
        <f>+U7*#REF!</f>
        <v>#VALUE!</v>
      </c>
      <c r="AB7" s="324"/>
      <c r="AC7" s="324" t="e">
        <f>+W7*#REF!</f>
        <v>#VALUE!</v>
      </c>
      <c r="AD7" s="314" t="e">
        <f>+X7*#REF!</f>
        <v>#VALUE!</v>
      </c>
      <c r="AE7" s="254">
        <v>3</v>
      </c>
      <c r="AF7" s="315">
        <v>6.6</v>
      </c>
      <c r="AG7" s="316" t="s">
        <v>32</v>
      </c>
      <c r="AH7" s="316"/>
      <c r="AI7" s="316"/>
      <c r="AJ7" s="316" t="s">
        <v>32</v>
      </c>
      <c r="AK7" s="317"/>
      <c r="AL7" s="317" t="s">
        <v>32</v>
      </c>
      <c r="AM7" s="316" t="s">
        <v>32</v>
      </c>
      <c r="AN7" s="316"/>
      <c r="AO7" s="316" t="s">
        <v>32</v>
      </c>
      <c r="AP7" s="316"/>
      <c r="AQ7" s="316" t="s">
        <v>32</v>
      </c>
      <c r="AR7" s="326"/>
      <c r="AS7" s="648" t="s">
        <v>32</v>
      </c>
      <c r="AT7" s="648" t="s">
        <v>32</v>
      </c>
      <c r="AU7" s="648" t="s">
        <v>32</v>
      </c>
      <c r="AV7" s="319" t="e">
        <f t="shared" si="0"/>
        <v>#VALUE!</v>
      </c>
      <c r="AW7" s="319" t="e">
        <f t="shared" si="0"/>
        <v>#VALUE!</v>
      </c>
      <c r="AX7" s="320"/>
      <c r="AY7" s="321"/>
      <c r="AZ7" s="322"/>
      <c r="BA7" s="323"/>
      <c r="BB7" s="293"/>
      <c r="BC7" s="289"/>
      <c r="BD7" s="316" t="s">
        <v>32</v>
      </c>
      <c r="BE7" s="316"/>
      <c r="BF7" s="316" t="s">
        <v>32</v>
      </c>
      <c r="BG7" s="316"/>
      <c r="BH7" s="316" t="s">
        <v>32</v>
      </c>
      <c r="BI7" s="316" t="s">
        <v>32</v>
      </c>
      <c r="BJ7" s="289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</row>
    <row r="8" spans="1:94" ht="22.5" hidden="1" customHeight="1" x14ac:dyDescent="0.2">
      <c r="A8" s="32"/>
      <c r="B8" s="688"/>
      <c r="C8" s="33" t="s">
        <v>43</v>
      </c>
      <c r="D8" s="34" t="s">
        <v>40</v>
      </c>
      <c r="E8" s="154"/>
      <c r="F8" s="538"/>
      <c r="G8" s="136">
        <v>16.8</v>
      </c>
      <c r="H8" s="131">
        <v>3.2</v>
      </c>
      <c r="I8" s="44">
        <v>4.4000000000000004</v>
      </c>
      <c r="J8" s="48">
        <v>13.7</v>
      </c>
      <c r="K8" s="36">
        <v>3.3</v>
      </c>
      <c r="L8" s="38"/>
      <c r="M8" s="39"/>
      <c r="N8" s="39"/>
      <c r="O8" s="39" t="s">
        <v>32</v>
      </c>
      <c r="P8" s="40" t="s">
        <v>32</v>
      </c>
      <c r="Q8" s="38" t="s">
        <v>32</v>
      </c>
      <c r="R8" s="41" t="s">
        <v>32</v>
      </c>
      <c r="S8" s="46"/>
      <c r="T8" s="38"/>
      <c r="U8" s="39" t="s">
        <v>32</v>
      </c>
      <c r="V8" s="39"/>
      <c r="W8" s="39" t="s">
        <v>32</v>
      </c>
      <c r="X8" s="42" t="s">
        <v>32</v>
      </c>
      <c r="Y8" s="313" t="e">
        <f>+S8*#REF!</f>
        <v>#REF!</v>
      </c>
      <c r="Z8" s="324" t="e">
        <f>+T8*#REF!</f>
        <v>#REF!</v>
      </c>
      <c r="AA8" s="324" t="e">
        <f>+U8*#REF!</f>
        <v>#VALUE!</v>
      </c>
      <c r="AB8" s="324"/>
      <c r="AC8" s="324" t="e">
        <f>+W8*#REF!</f>
        <v>#VALUE!</v>
      </c>
      <c r="AD8" s="314" t="e">
        <f>+X8*#REF!</f>
        <v>#VALUE!</v>
      </c>
      <c r="AE8" s="312">
        <v>3</v>
      </c>
      <c r="AF8" s="315">
        <v>6.5</v>
      </c>
      <c r="AG8" s="316" t="s">
        <v>32</v>
      </c>
      <c r="AH8" s="316"/>
      <c r="AI8" s="316"/>
      <c r="AJ8" s="316" t="s">
        <v>32</v>
      </c>
      <c r="AK8" s="317"/>
      <c r="AL8" s="317" t="s">
        <v>32</v>
      </c>
      <c r="AM8" s="316" t="s">
        <v>32</v>
      </c>
      <c r="AN8" s="316"/>
      <c r="AO8" s="316" t="s">
        <v>32</v>
      </c>
      <c r="AP8" s="316"/>
      <c r="AQ8" s="316" t="s">
        <v>32</v>
      </c>
      <c r="AR8" s="326"/>
      <c r="AS8" s="648" t="s">
        <v>32</v>
      </c>
      <c r="AT8" s="648" t="s">
        <v>32</v>
      </c>
      <c r="AU8" s="648" t="s">
        <v>32</v>
      </c>
      <c r="AV8" s="319" t="e">
        <f>AT8-AS8</f>
        <v>#VALUE!</v>
      </c>
      <c r="AW8" s="319" t="e">
        <f>AU8-AT8</f>
        <v>#VALUE!</v>
      </c>
      <c r="AX8" s="320"/>
      <c r="AY8" s="321"/>
      <c r="AZ8" s="322"/>
      <c r="BA8" s="323"/>
      <c r="BB8" s="293"/>
      <c r="BC8" s="289"/>
      <c r="BD8" s="316" t="s">
        <v>32</v>
      </c>
      <c r="BE8" s="316"/>
      <c r="BF8" s="316" t="s">
        <v>32</v>
      </c>
      <c r="BG8" s="316"/>
      <c r="BH8" s="316" t="s">
        <v>32</v>
      </c>
      <c r="BI8" s="316" t="s">
        <v>32</v>
      </c>
      <c r="BJ8" s="289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</row>
    <row r="9" spans="1:94" ht="22.5" hidden="1" customHeight="1" x14ac:dyDescent="0.2">
      <c r="A9" s="32"/>
      <c r="B9" s="688"/>
      <c r="C9" s="33" t="s">
        <v>44</v>
      </c>
      <c r="D9" s="34" t="s">
        <v>40</v>
      </c>
      <c r="E9" s="154"/>
      <c r="F9" s="538"/>
      <c r="G9" s="136"/>
      <c r="H9" s="131"/>
      <c r="I9" s="44"/>
      <c r="J9" s="48"/>
      <c r="K9" s="43"/>
      <c r="L9" s="38"/>
      <c r="M9" s="39"/>
      <c r="N9" s="39"/>
      <c r="O9" s="39" t="s">
        <v>32</v>
      </c>
      <c r="P9" s="40" t="s">
        <v>32</v>
      </c>
      <c r="Q9" s="38" t="s">
        <v>32</v>
      </c>
      <c r="R9" s="41" t="s">
        <v>32</v>
      </c>
      <c r="S9" s="42"/>
      <c r="T9" s="38"/>
      <c r="U9" s="39" t="s">
        <v>32</v>
      </c>
      <c r="V9" s="39"/>
      <c r="W9" s="39" t="s">
        <v>32</v>
      </c>
      <c r="X9" s="42" t="s">
        <v>32</v>
      </c>
      <c r="Y9" s="313" t="e">
        <f>+S9*#REF!</f>
        <v>#REF!</v>
      </c>
      <c r="Z9" s="324" t="e">
        <f>+T9*#REF!</f>
        <v>#REF!</v>
      </c>
      <c r="AA9" s="324" t="e">
        <f>+U9*#REF!</f>
        <v>#VALUE!</v>
      </c>
      <c r="AB9" s="324"/>
      <c r="AC9" s="324" t="e">
        <f>+W9*#REF!</f>
        <v>#VALUE!</v>
      </c>
      <c r="AD9" s="314" t="e">
        <f>+X9*#REF!</f>
        <v>#VALUE!</v>
      </c>
      <c r="AE9" s="254" t="s">
        <v>32</v>
      </c>
      <c r="AF9" s="315">
        <v>5.2</v>
      </c>
      <c r="AG9" s="316" t="s">
        <v>32</v>
      </c>
      <c r="AH9" s="316"/>
      <c r="AI9" s="316"/>
      <c r="AJ9" s="316" t="s">
        <v>32</v>
      </c>
      <c r="AK9" s="317"/>
      <c r="AL9" s="317" t="s">
        <v>32</v>
      </c>
      <c r="AM9" s="316" t="s">
        <v>32</v>
      </c>
      <c r="AN9" s="316"/>
      <c r="AO9" s="316" t="s">
        <v>32</v>
      </c>
      <c r="AP9" s="316"/>
      <c r="AQ9" s="316" t="s">
        <v>32</v>
      </c>
      <c r="AR9" s="326"/>
      <c r="AS9" s="649" t="s">
        <v>32</v>
      </c>
      <c r="AT9" s="649" t="s">
        <v>32</v>
      </c>
      <c r="AU9" s="649" t="s">
        <v>32</v>
      </c>
      <c r="AV9" s="319" t="e">
        <f t="shared" si="0"/>
        <v>#VALUE!</v>
      </c>
      <c r="AW9" s="319" t="e">
        <f t="shared" si="0"/>
        <v>#VALUE!</v>
      </c>
      <c r="AX9" s="320"/>
      <c r="AY9" s="321"/>
      <c r="AZ9" s="322"/>
      <c r="BA9" s="323"/>
      <c r="BB9" s="293"/>
      <c r="BC9" s="289"/>
      <c r="BD9" s="316" t="s">
        <v>32</v>
      </c>
      <c r="BE9" s="316"/>
      <c r="BF9" s="316" t="s">
        <v>32</v>
      </c>
      <c r="BG9" s="316"/>
      <c r="BH9" s="316" t="s">
        <v>32</v>
      </c>
      <c r="BI9" s="316" t="s">
        <v>32</v>
      </c>
      <c r="BJ9" s="28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</row>
    <row r="10" spans="1:94" ht="22.5" hidden="1" customHeight="1" x14ac:dyDescent="0.2">
      <c r="A10" s="32"/>
      <c r="B10" s="688"/>
      <c r="C10" s="33" t="s">
        <v>49</v>
      </c>
      <c r="D10" s="34" t="s">
        <v>40</v>
      </c>
      <c r="E10" s="154"/>
      <c r="F10" s="538"/>
      <c r="G10" s="136">
        <v>18.8</v>
      </c>
      <c r="H10" s="131">
        <v>3.9</v>
      </c>
      <c r="I10" s="44">
        <v>3.7</v>
      </c>
      <c r="J10" s="48">
        <v>16.2</v>
      </c>
      <c r="K10" s="43">
        <v>2.5</v>
      </c>
      <c r="L10" s="38"/>
      <c r="M10" s="39"/>
      <c r="N10" s="39"/>
      <c r="O10" s="39" t="s">
        <v>32</v>
      </c>
      <c r="P10" s="40" t="s">
        <v>32</v>
      </c>
      <c r="Q10" s="38" t="s">
        <v>32</v>
      </c>
      <c r="R10" s="41" t="s">
        <v>32</v>
      </c>
      <c r="S10" s="46"/>
      <c r="T10" s="38"/>
      <c r="U10" s="39" t="s">
        <v>32</v>
      </c>
      <c r="V10" s="39"/>
      <c r="W10" s="39" t="s">
        <v>32</v>
      </c>
      <c r="X10" s="42" t="s">
        <v>32</v>
      </c>
      <c r="Y10" s="313" t="e">
        <f>+S10*#REF!</f>
        <v>#REF!</v>
      </c>
      <c r="Z10" s="324" t="e">
        <f>+T10*#REF!</f>
        <v>#REF!</v>
      </c>
      <c r="AA10" s="324" t="e">
        <f>+U10*#REF!</f>
        <v>#VALUE!</v>
      </c>
      <c r="AB10" s="324"/>
      <c r="AC10" s="324" t="e">
        <f>+W10*#REF!</f>
        <v>#VALUE!</v>
      </c>
      <c r="AD10" s="314" t="e">
        <f>+X10*#REF!</f>
        <v>#VALUE!</v>
      </c>
      <c r="AE10" s="312">
        <v>2.7</v>
      </c>
      <c r="AF10" s="315">
        <v>6.8</v>
      </c>
      <c r="AG10" s="316" t="s">
        <v>32</v>
      </c>
      <c r="AH10" s="316"/>
      <c r="AI10" s="316"/>
      <c r="AJ10" s="316" t="s">
        <v>32</v>
      </c>
      <c r="AK10" s="317"/>
      <c r="AL10" s="317" t="s">
        <v>32</v>
      </c>
      <c r="AM10" s="316" t="s">
        <v>32</v>
      </c>
      <c r="AN10" s="316"/>
      <c r="AO10" s="316" t="s">
        <v>32</v>
      </c>
      <c r="AP10" s="316"/>
      <c r="AQ10" s="316" t="s">
        <v>32</v>
      </c>
      <c r="AR10" s="326"/>
      <c r="AS10" s="649" t="s">
        <v>32</v>
      </c>
      <c r="AT10" s="649" t="s">
        <v>32</v>
      </c>
      <c r="AU10" s="649" t="s">
        <v>32</v>
      </c>
      <c r="AV10" s="319" t="e">
        <f t="shared" si="0"/>
        <v>#VALUE!</v>
      </c>
      <c r="AW10" s="319" t="e">
        <f t="shared" si="0"/>
        <v>#VALUE!</v>
      </c>
      <c r="AX10" s="320"/>
      <c r="AY10" s="321"/>
      <c r="AZ10" s="322"/>
      <c r="BA10" s="323"/>
      <c r="BB10" s="293"/>
      <c r="BC10" s="289"/>
      <c r="BD10" s="316" t="s">
        <v>32</v>
      </c>
      <c r="BE10" s="316"/>
      <c r="BF10" s="316" t="s">
        <v>32</v>
      </c>
      <c r="BG10" s="316"/>
      <c r="BH10" s="316" t="s">
        <v>32</v>
      </c>
      <c r="BI10" s="316" t="s">
        <v>32</v>
      </c>
      <c r="BJ10" s="289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</row>
    <row r="11" spans="1:94" ht="22.5" hidden="1" customHeight="1" x14ac:dyDescent="0.2">
      <c r="A11" s="32"/>
      <c r="B11" s="688"/>
      <c r="C11" s="33" t="s">
        <v>46</v>
      </c>
      <c r="D11" s="34" t="s">
        <v>40</v>
      </c>
      <c r="E11" s="154"/>
      <c r="F11" s="538"/>
      <c r="G11" s="136">
        <v>19.7</v>
      </c>
      <c r="H11" s="131">
        <v>3.8</v>
      </c>
      <c r="I11" s="44">
        <v>3.8</v>
      </c>
      <c r="J11" s="48">
        <v>15.7</v>
      </c>
      <c r="K11" s="43">
        <v>3.1</v>
      </c>
      <c r="L11" s="47"/>
      <c r="M11" s="39"/>
      <c r="N11" s="39"/>
      <c r="O11" s="39" t="s">
        <v>32</v>
      </c>
      <c r="P11" s="40" t="s">
        <v>32</v>
      </c>
      <c r="Q11" s="38" t="s">
        <v>32</v>
      </c>
      <c r="R11" s="41" t="s">
        <v>32</v>
      </c>
      <c r="S11" s="42"/>
      <c r="T11" s="38"/>
      <c r="U11" s="39" t="s">
        <v>32</v>
      </c>
      <c r="V11" s="39"/>
      <c r="W11" s="39" t="s">
        <v>32</v>
      </c>
      <c r="X11" s="42" t="s">
        <v>32</v>
      </c>
      <c r="Y11" s="313" t="e">
        <f>+S11*#REF!</f>
        <v>#REF!</v>
      </c>
      <c r="Z11" s="324" t="e">
        <f>+T11*#REF!</f>
        <v>#REF!</v>
      </c>
      <c r="AA11" s="325" t="e">
        <f>+U11*#REF!</f>
        <v>#VALUE!</v>
      </c>
      <c r="AB11" s="325"/>
      <c r="AC11" s="325" t="e">
        <f>+W11*#REF!</f>
        <v>#VALUE!</v>
      </c>
      <c r="AD11" s="314" t="e">
        <f>+X11*#REF!</f>
        <v>#VALUE!</v>
      </c>
      <c r="AE11" s="254">
        <v>2.7</v>
      </c>
      <c r="AF11" s="315">
        <v>6</v>
      </c>
      <c r="AG11" s="316" t="s">
        <v>32</v>
      </c>
      <c r="AH11" s="316"/>
      <c r="AI11" s="316"/>
      <c r="AJ11" s="316" t="s">
        <v>32</v>
      </c>
      <c r="AK11" s="317"/>
      <c r="AL11" s="317" t="s">
        <v>32</v>
      </c>
      <c r="AM11" s="316" t="s">
        <v>32</v>
      </c>
      <c r="AN11" s="316"/>
      <c r="AO11" s="316" t="s">
        <v>32</v>
      </c>
      <c r="AP11" s="316"/>
      <c r="AQ11" s="316" t="s">
        <v>32</v>
      </c>
      <c r="AR11" s="326"/>
      <c r="AS11" s="649" t="s">
        <v>32</v>
      </c>
      <c r="AT11" s="649" t="s">
        <v>32</v>
      </c>
      <c r="AU11" s="649" t="s">
        <v>32</v>
      </c>
      <c r="AV11" s="319" t="e">
        <f>AT11-AS11</f>
        <v>#VALUE!</v>
      </c>
      <c r="AW11" s="319" t="e">
        <f>AU11-AT11</f>
        <v>#VALUE!</v>
      </c>
      <c r="AX11" s="320"/>
      <c r="AY11" s="321"/>
      <c r="AZ11" s="322"/>
      <c r="BA11" s="323"/>
      <c r="BB11" s="293"/>
      <c r="BC11" s="289"/>
      <c r="BD11" s="316" t="s">
        <v>32</v>
      </c>
      <c r="BE11" s="316"/>
      <c r="BF11" s="316" t="s">
        <v>32</v>
      </c>
      <c r="BG11" s="316"/>
      <c r="BH11" s="316" t="s">
        <v>32</v>
      </c>
      <c r="BI11" s="316" t="s">
        <v>32</v>
      </c>
      <c r="BJ11" s="289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</row>
    <row r="12" spans="1:94" ht="22.5" hidden="1" customHeight="1" x14ac:dyDescent="0.2">
      <c r="A12" s="32"/>
      <c r="B12" s="688"/>
      <c r="C12" s="33" t="s">
        <v>38</v>
      </c>
      <c r="D12" s="34" t="s">
        <v>40</v>
      </c>
      <c r="E12" s="154"/>
      <c r="F12" s="538"/>
      <c r="G12" s="136"/>
      <c r="H12" s="131"/>
      <c r="I12" s="44"/>
      <c r="J12" s="48"/>
      <c r="K12" s="43"/>
      <c r="L12" s="47"/>
      <c r="M12" s="39"/>
      <c r="N12" s="39"/>
      <c r="O12" s="39" t="s">
        <v>32</v>
      </c>
      <c r="P12" s="40" t="s">
        <v>32</v>
      </c>
      <c r="Q12" s="38" t="s">
        <v>32</v>
      </c>
      <c r="R12" s="41" t="s">
        <v>32</v>
      </c>
      <c r="S12" s="42"/>
      <c r="T12" s="38"/>
      <c r="U12" s="39" t="s">
        <v>32</v>
      </c>
      <c r="V12" s="39"/>
      <c r="W12" s="39" t="s">
        <v>32</v>
      </c>
      <c r="X12" s="42" t="s">
        <v>32</v>
      </c>
      <c r="Y12" s="313" t="e">
        <f>+S12*#REF!</f>
        <v>#REF!</v>
      </c>
      <c r="Z12" s="324" t="e">
        <f>+T12*#REF!</f>
        <v>#REF!</v>
      </c>
      <c r="AA12" s="325" t="e">
        <f>+U12*#REF!</f>
        <v>#VALUE!</v>
      </c>
      <c r="AB12" s="325"/>
      <c r="AC12" s="325" t="e">
        <f>+W12*#REF!</f>
        <v>#VALUE!</v>
      </c>
      <c r="AD12" s="314" t="e">
        <f>+X12*#REF!</f>
        <v>#VALUE!</v>
      </c>
      <c r="AE12" s="254">
        <v>5.72</v>
      </c>
      <c r="AF12" s="315">
        <v>6.6</v>
      </c>
      <c r="AG12" s="316" t="s">
        <v>32</v>
      </c>
      <c r="AH12" s="316"/>
      <c r="AI12" s="316"/>
      <c r="AJ12" s="316" t="s">
        <v>32</v>
      </c>
      <c r="AK12" s="317"/>
      <c r="AL12" s="317" t="s">
        <v>32</v>
      </c>
      <c r="AM12" s="316" t="s">
        <v>32</v>
      </c>
      <c r="AN12" s="316"/>
      <c r="AO12" s="316" t="s">
        <v>32</v>
      </c>
      <c r="AP12" s="316"/>
      <c r="AQ12" s="316" t="s">
        <v>32</v>
      </c>
      <c r="AR12" s="326"/>
      <c r="AS12" s="649" t="s">
        <v>32</v>
      </c>
      <c r="AT12" s="649" t="s">
        <v>32</v>
      </c>
      <c r="AU12" s="649" t="s">
        <v>32</v>
      </c>
      <c r="AV12" s="319" t="e">
        <f t="shared" si="0"/>
        <v>#VALUE!</v>
      </c>
      <c r="AW12" s="319" t="e">
        <f t="shared" si="0"/>
        <v>#VALUE!</v>
      </c>
      <c r="AX12" s="320"/>
      <c r="AY12" s="321"/>
      <c r="AZ12" s="322"/>
      <c r="BA12" s="323"/>
      <c r="BB12" s="293"/>
      <c r="BC12" s="289"/>
      <c r="BD12" s="316" t="s">
        <v>32</v>
      </c>
      <c r="BE12" s="316"/>
      <c r="BF12" s="316" t="s">
        <v>32</v>
      </c>
      <c r="BG12" s="316"/>
      <c r="BH12" s="316" t="s">
        <v>32</v>
      </c>
      <c r="BI12" s="316" t="s">
        <v>32</v>
      </c>
      <c r="BJ12" s="289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</row>
    <row r="13" spans="1:94" ht="22.5" hidden="1" customHeight="1" x14ac:dyDescent="0.2">
      <c r="A13" s="32"/>
      <c r="B13" s="688"/>
      <c r="C13" s="33" t="s">
        <v>45</v>
      </c>
      <c r="D13" s="34" t="s">
        <v>41</v>
      </c>
      <c r="E13" s="154"/>
      <c r="F13" s="538"/>
      <c r="G13" s="136">
        <v>20.3</v>
      </c>
      <c r="H13" s="131">
        <v>4.8</v>
      </c>
      <c r="I13" s="44">
        <v>2.7</v>
      </c>
      <c r="J13" s="48">
        <v>11</v>
      </c>
      <c r="K13" s="43">
        <v>2.6</v>
      </c>
      <c r="L13" s="38"/>
      <c r="M13" s="39"/>
      <c r="N13" s="39"/>
      <c r="O13" s="39" t="s">
        <v>32</v>
      </c>
      <c r="P13" s="40" t="s">
        <v>32</v>
      </c>
      <c r="Q13" s="38" t="s">
        <v>32</v>
      </c>
      <c r="R13" s="41" t="s">
        <v>32</v>
      </c>
      <c r="S13" s="42"/>
      <c r="T13" s="47"/>
      <c r="U13" s="39" t="s">
        <v>32</v>
      </c>
      <c r="V13" s="48"/>
      <c r="W13" s="48" t="s">
        <v>32</v>
      </c>
      <c r="X13" s="42" t="s">
        <v>32</v>
      </c>
      <c r="Y13" s="313" t="e">
        <f>+S13*#REF!</f>
        <v>#REF!</v>
      </c>
      <c r="Z13" s="324" t="e">
        <f>+T13*#REF!</f>
        <v>#REF!</v>
      </c>
      <c r="AA13" s="324" t="e">
        <f>+U13*#REF!</f>
        <v>#VALUE!</v>
      </c>
      <c r="AB13" s="324"/>
      <c r="AC13" s="324" t="e">
        <f>+W13*#REF!</f>
        <v>#VALUE!</v>
      </c>
      <c r="AD13" s="314" t="e">
        <f>+X13*#REF!</f>
        <v>#VALUE!</v>
      </c>
      <c r="AE13" s="254">
        <v>3.8</v>
      </c>
      <c r="AF13" s="326" t="s">
        <v>32</v>
      </c>
      <c r="AG13" s="316" t="s">
        <v>32</v>
      </c>
      <c r="AH13" s="318"/>
      <c r="AI13" s="318"/>
      <c r="AJ13" s="318" t="s">
        <v>32</v>
      </c>
      <c r="AK13" s="410"/>
      <c r="AL13" s="317" t="s">
        <v>32</v>
      </c>
      <c r="AM13" s="316" t="s">
        <v>32</v>
      </c>
      <c r="AN13" s="316"/>
      <c r="AO13" s="316" t="s">
        <v>32</v>
      </c>
      <c r="AP13" s="316"/>
      <c r="AQ13" s="316" t="s">
        <v>32</v>
      </c>
      <c r="AR13" s="326"/>
      <c r="AS13" s="649" t="s">
        <v>32</v>
      </c>
      <c r="AT13" s="649" t="s">
        <v>32</v>
      </c>
      <c r="AU13" s="649" t="s">
        <v>32</v>
      </c>
      <c r="AV13" s="319" t="e">
        <f t="shared" si="0"/>
        <v>#VALUE!</v>
      </c>
      <c r="AW13" s="319" t="e">
        <f t="shared" si="0"/>
        <v>#VALUE!</v>
      </c>
      <c r="AX13" s="320"/>
      <c r="AY13" s="321"/>
      <c r="AZ13" s="322"/>
      <c r="BA13" s="323"/>
      <c r="BB13" s="293"/>
      <c r="BC13" s="289"/>
      <c r="BD13" s="316" t="s">
        <v>32</v>
      </c>
      <c r="BE13" s="316"/>
      <c r="BF13" s="316" t="s">
        <v>32</v>
      </c>
      <c r="BG13" s="316"/>
      <c r="BH13" s="316" t="s">
        <v>32</v>
      </c>
      <c r="BI13" s="316" t="s">
        <v>32</v>
      </c>
      <c r="BJ13" s="289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</row>
    <row r="14" spans="1:94" ht="22.5" hidden="1" customHeight="1" x14ac:dyDescent="0.2">
      <c r="A14" s="32"/>
      <c r="B14" s="688"/>
      <c r="C14" s="33" t="s">
        <v>47</v>
      </c>
      <c r="D14" s="34" t="s">
        <v>41</v>
      </c>
      <c r="E14" s="154"/>
      <c r="F14" s="538"/>
      <c r="G14" s="136">
        <v>19.3</v>
      </c>
      <c r="H14" s="131">
        <v>3.6</v>
      </c>
      <c r="I14" s="44">
        <v>3.6</v>
      </c>
      <c r="J14" s="48">
        <v>15.1</v>
      </c>
      <c r="K14" s="43">
        <v>2.9</v>
      </c>
      <c r="L14" s="38"/>
      <c r="M14" s="39"/>
      <c r="N14" s="39"/>
      <c r="O14" s="39" t="s">
        <v>32</v>
      </c>
      <c r="P14" s="40" t="s">
        <v>32</v>
      </c>
      <c r="Q14" s="38" t="s">
        <v>32</v>
      </c>
      <c r="R14" s="41" t="s">
        <v>32</v>
      </c>
      <c r="S14" s="46"/>
      <c r="T14" s="38"/>
      <c r="U14" s="39" t="s">
        <v>32</v>
      </c>
      <c r="V14" s="39"/>
      <c r="W14" s="39" t="s">
        <v>32</v>
      </c>
      <c r="X14" s="42" t="s">
        <v>32</v>
      </c>
      <c r="Y14" s="313" t="e">
        <f>+S14*#REF!</f>
        <v>#REF!</v>
      </c>
      <c r="Z14" s="324" t="e">
        <f>+T14*#REF!</f>
        <v>#REF!</v>
      </c>
      <c r="AA14" s="324" t="e">
        <f>+U14*#REF!</f>
        <v>#VALUE!</v>
      </c>
      <c r="AB14" s="324"/>
      <c r="AC14" s="324" t="e">
        <f>+W14*#REF!</f>
        <v>#VALUE!</v>
      </c>
      <c r="AD14" s="314" t="e">
        <f>+X14*#REF!</f>
        <v>#VALUE!</v>
      </c>
      <c r="AE14" s="312">
        <v>2.6</v>
      </c>
      <c r="AF14" s="315">
        <v>6.5</v>
      </c>
      <c r="AG14" s="316" t="s">
        <v>32</v>
      </c>
      <c r="AH14" s="316"/>
      <c r="AI14" s="316"/>
      <c r="AJ14" s="316" t="s">
        <v>32</v>
      </c>
      <c r="AK14" s="317"/>
      <c r="AL14" s="317" t="s">
        <v>32</v>
      </c>
      <c r="AM14" s="316" t="s">
        <v>32</v>
      </c>
      <c r="AN14" s="316"/>
      <c r="AO14" s="316" t="s">
        <v>32</v>
      </c>
      <c r="AP14" s="316"/>
      <c r="AQ14" s="316" t="s">
        <v>32</v>
      </c>
      <c r="AR14" s="326"/>
      <c r="AS14" s="649" t="s">
        <v>32</v>
      </c>
      <c r="AT14" s="649" t="s">
        <v>32</v>
      </c>
      <c r="AU14" s="649" t="s">
        <v>32</v>
      </c>
      <c r="AV14" s="319" t="e">
        <f t="shared" si="0"/>
        <v>#VALUE!</v>
      </c>
      <c r="AW14" s="319" t="e">
        <f t="shared" si="0"/>
        <v>#VALUE!</v>
      </c>
      <c r="AX14" s="320"/>
      <c r="AY14" s="321"/>
      <c r="AZ14" s="322"/>
      <c r="BA14" s="323"/>
      <c r="BB14" s="293"/>
      <c r="BC14" s="289"/>
      <c r="BD14" s="316" t="s">
        <v>32</v>
      </c>
      <c r="BE14" s="316"/>
      <c r="BF14" s="316" t="s">
        <v>32</v>
      </c>
      <c r="BG14" s="316"/>
      <c r="BH14" s="316" t="s">
        <v>32</v>
      </c>
      <c r="BI14" s="316" t="s">
        <v>32</v>
      </c>
      <c r="BJ14" s="289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</row>
    <row r="15" spans="1:94" ht="22.5" hidden="1" customHeight="1" x14ac:dyDescent="0.2">
      <c r="A15" s="32"/>
      <c r="B15" s="688"/>
      <c r="C15" s="33" t="s">
        <v>48</v>
      </c>
      <c r="D15" s="34" t="s">
        <v>41</v>
      </c>
      <c r="E15" s="33"/>
      <c r="F15" s="539"/>
      <c r="G15" s="136"/>
      <c r="H15" s="131"/>
      <c r="I15" s="44"/>
      <c r="J15" s="48"/>
      <c r="K15" s="49"/>
      <c r="L15" s="38"/>
      <c r="M15" s="39"/>
      <c r="N15" s="39"/>
      <c r="O15" s="39"/>
      <c r="P15" s="40"/>
      <c r="Q15" s="38"/>
      <c r="R15" s="41"/>
      <c r="S15" s="46"/>
      <c r="T15" s="38"/>
      <c r="U15" s="39"/>
      <c r="V15" s="39"/>
      <c r="W15" s="39"/>
      <c r="X15" s="42"/>
      <c r="Y15" s="313" t="e">
        <f>+S15*#REF!</f>
        <v>#REF!</v>
      </c>
      <c r="Z15" s="324" t="e">
        <f>+T15*#REF!</f>
        <v>#REF!</v>
      </c>
      <c r="AA15" s="324" t="e">
        <f>+U15*#REF!</f>
        <v>#REF!</v>
      </c>
      <c r="AB15" s="324"/>
      <c r="AC15" s="324" t="e">
        <f>+W15*#REF!</f>
        <v>#REF!</v>
      </c>
      <c r="AD15" s="314" t="e">
        <f>+X15*#REF!</f>
        <v>#REF!</v>
      </c>
      <c r="AE15" s="312"/>
      <c r="AF15" s="315">
        <v>6.1</v>
      </c>
      <c r="AG15" s="316"/>
      <c r="AH15" s="316"/>
      <c r="AI15" s="316"/>
      <c r="AJ15" s="316"/>
      <c r="AK15" s="317"/>
      <c r="AL15" s="317"/>
      <c r="AM15" s="316"/>
      <c r="AN15" s="316"/>
      <c r="AO15" s="316"/>
      <c r="AP15" s="316"/>
      <c r="AQ15" s="316"/>
      <c r="AR15" s="326"/>
      <c r="AS15" s="650"/>
      <c r="AT15" s="650"/>
      <c r="AU15" s="650"/>
      <c r="AV15" s="319"/>
      <c r="AW15" s="319"/>
      <c r="AX15" s="320"/>
      <c r="AY15" s="321"/>
      <c r="AZ15" s="322"/>
      <c r="BA15" s="323"/>
      <c r="BB15" s="293"/>
      <c r="BC15" s="289"/>
      <c r="BD15" s="316"/>
      <c r="BE15" s="316"/>
      <c r="BF15" s="316"/>
      <c r="BG15" s="316"/>
      <c r="BH15" s="316"/>
      <c r="BI15" s="316"/>
      <c r="BJ15" s="289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</row>
    <row r="16" spans="1:94" ht="22.5" hidden="1" customHeight="1" x14ac:dyDescent="0.2">
      <c r="A16" s="32"/>
      <c r="B16" s="688"/>
      <c r="C16" s="33" t="s">
        <v>50</v>
      </c>
      <c r="D16" s="34" t="s">
        <v>41</v>
      </c>
      <c r="E16" s="154"/>
      <c r="F16" s="538"/>
      <c r="G16" s="136"/>
      <c r="H16" s="131"/>
      <c r="I16" s="44"/>
      <c r="J16" s="48"/>
      <c r="K16" s="49"/>
      <c r="L16" s="38"/>
      <c r="M16" s="39"/>
      <c r="N16" s="39"/>
      <c r="O16" s="39" t="s">
        <v>32</v>
      </c>
      <c r="P16" s="40" t="s">
        <v>32</v>
      </c>
      <c r="Q16" s="38" t="s">
        <v>32</v>
      </c>
      <c r="R16" s="41" t="s">
        <v>32</v>
      </c>
      <c r="S16" s="42"/>
      <c r="T16" s="38"/>
      <c r="U16" s="39" t="s">
        <v>32</v>
      </c>
      <c r="V16" s="39"/>
      <c r="W16" s="39" t="s">
        <v>32</v>
      </c>
      <c r="X16" s="42" t="s">
        <v>32</v>
      </c>
      <c r="Y16" s="313" t="e">
        <f>+S16*#REF!</f>
        <v>#REF!</v>
      </c>
      <c r="Z16" s="324" t="e">
        <f>+T16*#REF!</f>
        <v>#REF!</v>
      </c>
      <c r="AA16" s="324" t="e">
        <f>+U16*#REF!</f>
        <v>#VALUE!</v>
      </c>
      <c r="AB16" s="324"/>
      <c r="AC16" s="324" t="e">
        <f>+W16*#REF!</f>
        <v>#VALUE!</v>
      </c>
      <c r="AD16" s="314" t="e">
        <f>+X16*#REF!</f>
        <v>#VALUE!</v>
      </c>
      <c r="AE16" s="254">
        <v>2.5</v>
      </c>
      <c r="AF16" s="315">
        <v>5.0999999999999996</v>
      </c>
      <c r="AG16" s="316" t="s">
        <v>32</v>
      </c>
      <c r="AH16" s="316"/>
      <c r="AI16" s="316"/>
      <c r="AJ16" s="316" t="s">
        <v>32</v>
      </c>
      <c r="AK16" s="317"/>
      <c r="AL16" s="317" t="s">
        <v>32</v>
      </c>
      <c r="AM16" s="316" t="s">
        <v>32</v>
      </c>
      <c r="AN16" s="316"/>
      <c r="AO16" s="316" t="s">
        <v>32</v>
      </c>
      <c r="AP16" s="316"/>
      <c r="AQ16" s="316" t="s">
        <v>32</v>
      </c>
      <c r="AR16" s="326"/>
      <c r="AS16" s="649" t="s">
        <v>32</v>
      </c>
      <c r="AT16" s="649" t="s">
        <v>32</v>
      </c>
      <c r="AU16" s="649" t="s">
        <v>32</v>
      </c>
      <c r="AV16" s="319" t="e">
        <f t="shared" si="0"/>
        <v>#VALUE!</v>
      </c>
      <c r="AW16" s="319" t="e">
        <f t="shared" si="0"/>
        <v>#VALUE!</v>
      </c>
      <c r="AX16" s="320"/>
      <c r="AY16" s="321"/>
      <c r="AZ16" s="322"/>
      <c r="BA16" s="323"/>
      <c r="BB16" s="293"/>
      <c r="BC16" s="289"/>
      <c r="BD16" s="316" t="s">
        <v>32</v>
      </c>
      <c r="BE16" s="316"/>
      <c r="BF16" s="316" t="s">
        <v>32</v>
      </c>
      <c r="BG16" s="316"/>
      <c r="BH16" s="316" t="s">
        <v>32</v>
      </c>
      <c r="BI16" s="316" t="s">
        <v>32</v>
      </c>
      <c r="BJ16" s="289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</row>
    <row r="17" spans="1:94" ht="22.5" hidden="1" customHeight="1" thickBot="1" x14ac:dyDescent="0.2">
      <c r="A17" s="32"/>
      <c r="B17" s="688"/>
      <c r="C17" s="54" t="s">
        <v>51</v>
      </c>
      <c r="D17" s="34" t="s">
        <v>41</v>
      </c>
      <c r="E17" s="155"/>
      <c r="F17" s="540"/>
      <c r="G17" s="141"/>
      <c r="H17" s="147"/>
      <c r="I17" s="55"/>
      <c r="J17" s="125"/>
      <c r="K17" s="49"/>
      <c r="L17" s="50"/>
      <c r="M17" s="51"/>
      <c r="N17" s="51"/>
      <c r="O17" s="51" t="s">
        <v>32</v>
      </c>
      <c r="P17" s="53" t="s">
        <v>32</v>
      </c>
      <c r="Q17" s="50" t="s">
        <v>32</v>
      </c>
      <c r="R17" s="52" t="s">
        <v>32</v>
      </c>
      <c r="S17" s="56"/>
      <c r="T17" s="50"/>
      <c r="U17" s="51" t="s">
        <v>32</v>
      </c>
      <c r="V17" s="51"/>
      <c r="W17" s="51" t="s">
        <v>32</v>
      </c>
      <c r="X17" s="56" t="s">
        <v>32</v>
      </c>
      <c r="Y17" s="313" t="e">
        <f>+S17*#REF!</f>
        <v>#REF!</v>
      </c>
      <c r="Z17" s="328" t="e">
        <f>+T17*#REF!</f>
        <v>#REF!</v>
      </c>
      <c r="AA17" s="328" t="e">
        <f>+U17*#REF!</f>
        <v>#VALUE!</v>
      </c>
      <c r="AB17" s="328"/>
      <c r="AC17" s="328" t="e">
        <f>+W17*#REF!</f>
        <v>#VALUE!</v>
      </c>
      <c r="AD17" s="314" t="e">
        <f>+X17*#REF!</f>
        <v>#VALUE!</v>
      </c>
      <c r="AE17" s="327">
        <v>2.8</v>
      </c>
      <c r="AF17" s="329">
        <v>6.6</v>
      </c>
      <c r="AG17" s="330" t="s">
        <v>32</v>
      </c>
      <c r="AH17" s="330"/>
      <c r="AI17" s="330"/>
      <c r="AJ17" s="330" t="s">
        <v>32</v>
      </c>
      <c r="AK17" s="331"/>
      <c r="AL17" s="331" t="s">
        <v>32</v>
      </c>
      <c r="AM17" s="330" t="s">
        <v>32</v>
      </c>
      <c r="AN17" s="330"/>
      <c r="AO17" s="330" t="s">
        <v>32</v>
      </c>
      <c r="AP17" s="330"/>
      <c r="AQ17" s="330" t="s">
        <v>32</v>
      </c>
      <c r="AR17" s="651"/>
      <c r="AS17" s="652" t="s">
        <v>32</v>
      </c>
      <c r="AT17" s="652" t="s">
        <v>32</v>
      </c>
      <c r="AU17" s="652" t="s">
        <v>32</v>
      </c>
      <c r="AV17" s="333" t="e">
        <f t="shared" si="0"/>
        <v>#VALUE!</v>
      </c>
      <c r="AW17" s="333" t="e">
        <f t="shared" si="0"/>
        <v>#VALUE!</v>
      </c>
      <c r="AX17" s="334"/>
      <c r="AY17" s="335"/>
      <c r="AZ17" s="336"/>
      <c r="BA17" s="323"/>
      <c r="BB17" s="293"/>
      <c r="BC17" s="289"/>
      <c r="BD17" s="330" t="s">
        <v>32</v>
      </c>
      <c r="BE17" s="330"/>
      <c r="BF17" s="330" t="s">
        <v>32</v>
      </c>
      <c r="BG17" s="330"/>
      <c r="BH17" s="330" t="s">
        <v>32</v>
      </c>
      <c r="BI17" s="330" t="s">
        <v>32</v>
      </c>
      <c r="BJ17" s="289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</row>
    <row r="18" spans="1:94" ht="22.5" hidden="1" customHeight="1" thickBot="1" x14ac:dyDescent="0.25">
      <c r="A18" s="32"/>
      <c r="B18" s="689"/>
      <c r="C18" s="57" t="s">
        <v>56</v>
      </c>
      <c r="D18" s="58">
        <v>10</v>
      </c>
      <c r="E18" s="156" t="e">
        <f t="shared" ref="E18:X18" si="1">AVERAGE(E6:E17)</f>
        <v>#DIV/0!</v>
      </c>
      <c r="F18" s="541"/>
      <c r="G18" s="142">
        <f t="shared" si="1"/>
        <v>18.983333333333331</v>
      </c>
      <c r="H18" s="61">
        <f t="shared" si="1"/>
        <v>3.8666666666666671</v>
      </c>
      <c r="I18" s="59">
        <f t="shared" si="1"/>
        <v>3.75</v>
      </c>
      <c r="J18" s="60">
        <f t="shared" si="1"/>
        <v>14.266666666666666</v>
      </c>
      <c r="K18" s="62">
        <f t="shared" si="1"/>
        <v>2.8833333333333329</v>
      </c>
      <c r="L18" s="61" t="e">
        <f t="shared" si="1"/>
        <v>#DIV/0!</v>
      </c>
      <c r="M18" s="63" t="e">
        <f t="shared" si="1"/>
        <v>#DIV/0!</v>
      </c>
      <c r="N18" s="63"/>
      <c r="O18" s="63" t="e">
        <f t="shared" si="1"/>
        <v>#DIV/0!</v>
      </c>
      <c r="P18" s="60" t="e">
        <f t="shared" si="1"/>
        <v>#DIV/0!</v>
      </c>
      <c r="Q18" s="61" t="e">
        <f t="shared" si="1"/>
        <v>#DIV/0!</v>
      </c>
      <c r="R18" s="64" t="e">
        <f t="shared" si="1"/>
        <v>#DIV/0!</v>
      </c>
      <c r="S18" s="65" t="e">
        <f t="shared" si="1"/>
        <v>#DIV/0!</v>
      </c>
      <c r="T18" s="61" t="e">
        <f t="shared" si="1"/>
        <v>#DIV/0!</v>
      </c>
      <c r="U18" s="63" t="e">
        <f t="shared" si="1"/>
        <v>#DIV/0!</v>
      </c>
      <c r="V18" s="63"/>
      <c r="W18" s="63" t="e">
        <f t="shared" si="1"/>
        <v>#DIV/0!</v>
      </c>
      <c r="X18" s="65" t="e">
        <f t="shared" si="1"/>
        <v>#DIV/0!</v>
      </c>
      <c r="Y18" s="338" t="e">
        <f t="shared" ref="Y18:BB18" si="2">AVERAGE(Y6:Y17)</f>
        <v>#REF!</v>
      </c>
      <c r="Z18" s="339" t="e">
        <f t="shared" si="2"/>
        <v>#REF!</v>
      </c>
      <c r="AA18" s="340" t="e">
        <f t="shared" si="2"/>
        <v>#REF!</v>
      </c>
      <c r="AB18" s="340"/>
      <c r="AC18" s="340" t="e">
        <f t="shared" si="2"/>
        <v>#VALUE!</v>
      </c>
      <c r="AD18" s="341" t="e">
        <f t="shared" si="2"/>
        <v>#VALUE!</v>
      </c>
      <c r="AE18" s="337">
        <f t="shared" si="2"/>
        <v>3.1420000000000003</v>
      </c>
      <c r="AF18" s="342">
        <f t="shared" si="2"/>
        <v>6.0909090909090908</v>
      </c>
      <c r="AG18" s="343" t="e">
        <f t="shared" si="2"/>
        <v>#DIV/0!</v>
      </c>
      <c r="AH18" s="343"/>
      <c r="AI18" s="343"/>
      <c r="AJ18" s="343" t="e">
        <f t="shared" si="2"/>
        <v>#DIV/0!</v>
      </c>
      <c r="AK18" s="343"/>
      <c r="AL18" s="343" t="e">
        <f t="shared" si="2"/>
        <v>#DIV/0!</v>
      </c>
      <c r="AM18" s="343" t="e">
        <f t="shared" si="2"/>
        <v>#DIV/0!</v>
      </c>
      <c r="AN18" s="343"/>
      <c r="AO18" s="343" t="e">
        <f t="shared" si="2"/>
        <v>#DIV/0!</v>
      </c>
      <c r="AP18" s="344"/>
      <c r="AQ18" s="344" t="e">
        <f t="shared" si="2"/>
        <v>#DIV/0!</v>
      </c>
      <c r="AR18" s="342"/>
      <c r="AS18" s="653" t="e">
        <f t="shared" ref="AS18:AW18" si="3">AVERAGE(AS6:AS17)</f>
        <v>#DIV/0!</v>
      </c>
      <c r="AT18" s="653" t="e">
        <f t="shared" si="3"/>
        <v>#DIV/0!</v>
      </c>
      <c r="AU18" s="653" t="e">
        <f t="shared" si="3"/>
        <v>#DIV/0!</v>
      </c>
      <c r="AV18" s="342" t="e">
        <f t="shared" si="3"/>
        <v>#VALUE!</v>
      </c>
      <c r="AW18" s="342" t="e">
        <f t="shared" si="3"/>
        <v>#VALUE!</v>
      </c>
      <c r="AX18" s="345" t="e">
        <f t="shared" si="2"/>
        <v>#DIV/0!</v>
      </c>
      <c r="AY18" s="346" t="e">
        <f t="shared" si="2"/>
        <v>#DIV/0!</v>
      </c>
      <c r="AZ18" s="347" t="e">
        <f t="shared" si="2"/>
        <v>#DIV/0!</v>
      </c>
      <c r="BA18" s="348" t="e">
        <f t="shared" si="2"/>
        <v>#DIV/0!</v>
      </c>
      <c r="BB18" s="349" t="e">
        <f t="shared" si="2"/>
        <v>#DIV/0!</v>
      </c>
      <c r="BC18" s="289"/>
      <c r="BD18" s="343" t="e">
        <f t="shared" ref="BD18" si="4">AVERAGE(BD6:BD17)</f>
        <v>#DIV/0!</v>
      </c>
      <c r="BE18" s="343"/>
      <c r="BF18" s="343" t="e">
        <f t="shared" ref="BF18" si="5">AVERAGE(BF6:BF17)</f>
        <v>#DIV/0!</v>
      </c>
      <c r="BG18" s="344"/>
      <c r="BH18" s="344" t="e">
        <f t="shared" ref="BH18:BI18" si="6">AVERAGE(BH6:BH17)</f>
        <v>#DIV/0!</v>
      </c>
      <c r="BI18" s="344" t="e">
        <f t="shared" si="6"/>
        <v>#DIV/0!</v>
      </c>
      <c r="BJ18" s="289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</row>
    <row r="19" spans="1:94" ht="22.5" hidden="1" customHeight="1" thickBot="1" x14ac:dyDescent="0.25">
      <c r="A19" s="32"/>
      <c r="B19" s="689"/>
      <c r="C19" s="170" t="s">
        <v>55</v>
      </c>
      <c r="D19" s="171"/>
      <c r="E19" s="172"/>
      <c r="F19" s="172"/>
      <c r="G19" s="100"/>
      <c r="H19" s="97"/>
      <c r="I19" s="95"/>
      <c r="J19" s="96"/>
      <c r="K19" s="101"/>
      <c r="L19" s="97"/>
      <c r="M19" s="99"/>
      <c r="N19" s="99"/>
      <c r="O19" s="99"/>
      <c r="P19" s="101"/>
      <c r="Q19" s="96"/>
      <c r="R19" s="101"/>
      <c r="S19" s="173"/>
      <c r="T19" s="96"/>
      <c r="U19" s="99"/>
      <c r="V19" s="99"/>
      <c r="W19" s="99"/>
      <c r="X19" s="101"/>
      <c r="Y19" s="350"/>
      <c r="Z19" s="351"/>
      <c r="AA19" s="340"/>
      <c r="AB19" s="340"/>
      <c r="AC19" s="340"/>
      <c r="AD19" s="341"/>
      <c r="AE19" s="225"/>
      <c r="AF19" s="344"/>
      <c r="AG19" s="343"/>
      <c r="AH19" s="343"/>
      <c r="AI19" s="343"/>
      <c r="AJ19" s="343"/>
      <c r="AK19" s="352"/>
      <c r="AL19" s="352"/>
      <c r="AM19" s="343"/>
      <c r="AN19" s="343"/>
      <c r="AO19" s="343"/>
      <c r="AP19" s="344"/>
      <c r="AQ19" s="353"/>
      <c r="AR19" s="354"/>
      <c r="AS19" s="654"/>
      <c r="AT19" s="654"/>
      <c r="AU19" s="654"/>
      <c r="AV19" s="354"/>
      <c r="AW19" s="354"/>
      <c r="AX19" s="355"/>
      <c r="AY19" s="346"/>
      <c r="AZ19" s="347"/>
      <c r="BA19" s="348"/>
      <c r="BB19" s="349"/>
      <c r="BC19" s="289"/>
      <c r="BD19" s="343"/>
      <c r="BE19" s="343"/>
      <c r="BF19" s="343"/>
      <c r="BG19" s="344"/>
      <c r="BH19" s="344"/>
      <c r="BI19" s="353"/>
      <c r="BJ19" s="28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</row>
    <row r="20" spans="1:94" ht="22.5" hidden="1" customHeight="1" thickBot="1" x14ac:dyDescent="0.25">
      <c r="A20" s="32"/>
      <c r="B20" s="689"/>
      <c r="C20" s="66" t="s">
        <v>25</v>
      </c>
      <c r="D20" s="67"/>
      <c r="E20" s="157"/>
      <c r="F20" s="157"/>
      <c r="G20" s="143"/>
      <c r="H20" s="148"/>
      <c r="I20" s="149"/>
      <c r="J20" s="145"/>
      <c r="K20" s="143"/>
      <c r="L20" s="150"/>
      <c r="M20" s="151"/>
      <c r="N20" s="151"/>
      <c r="O20" s="151"/>
      <c r="P20" s="152"/>
      <c r="Q20" s="153"/>
      <c r="R20" s="151"/>
      <c r="S20" s="76"/>
      <c r="T20" s="151"/>
      <c r="U20" s="151"/>
      <c r="V20" s="151"/>
      <c r="W20" s="151"/>
      <c r="X20" s="151"/>
      <c r="Y20" s="231"/>
      <c r="Z20" s="356"/>
      <c r="AA20" s="356"/>
      <c r="AB20" s="356"/>
      <c r="AC20" s="356"/>
      <c r="AD20" s="356"/>
      <c r="AE20" s="226"/>
      <c r="AF20" s="357"/>
      <c r="AG20" s="357"/>
      <c r="AH20" s="357"/>
      <c r="AI20" s="357"/>
      <c r="AJ20" s="357"/>
      <c r="AK20" s="358"/>
      <c r="AL20" s="358"/>
      <c r="AM20" s="357"/>
      <c r="AN20" s="357"/>
      <c r="AO20" s="357"/>
      <c r="AP20" s="357"/>
      <c r="AQ20" s="358"/>
      <c r="AR20" s="655"/>
      <c r="AS20" s="656">
        <v>195</v>
      </c>
      <c r="AT20" s="656">
        <v>216</v>
      </c>
      <c r="AU20" s="656">
        <v>257</v>
      </c>
      <c r="AV20" s="359">
        <v>22</v>
      </c>
      <c r="AW20" s="359">
        <v>41</v>
      </c>
      <c r="AX20" s="360"/>
      <c r="AY20" s="361"/>
      <c r="AZ20" s="362"/>
      <c r="BA20" s="363"/>
      <c r="BB20" s="363"/>
      <c r="BC20" s="289"/>
      <c r="BD20" s="357"/>
      <c r="BE20" s="357"/>
      <c r="BF20" s="357"/>
      <c r="BG20" s="357"/>
      <c r="BH20" s="357"/>
      <c r="BI20" s="358"/>
      <c r="BJ20" s="289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</row>
    <row r="21" spans="1:94" ht="22.5" hidden="1" customHeight="1" thickBot="1" x14ac:dyDescent="0.25">
      <c r="A21" s="32"/>
      <c r="B21" s="690"/>
      <c r="C21" s="84" t="s">
        <v>34</v>
      </c>
      <c r="D21" s="69"/>
      <c r="E21" s="158"/>
      <c r="F21" s="542"/>
      <c r="G21" s="75"/>
      <c r="H21" s="72"/>
      <c r="I21" s="70"/>
      <c r="J21" s="71"/>
      <c r="K21" s="73"/>
      <c r="L21" s="79"/>
      <c r="M21" s="81"/>
      <c r="N21" s="81"/>
      <c r="O21" s="81"/>
      <c r="P21" s="82"/>
      <c r="Q21" s="79"/>
      <c r="R21" s="77"/>
      <c r="S21" s="76"/>
      <c r="T21" s="72"/>
      <c r="U21" s="71"/>
      <c r="V21" s="71"/>
      <c r="W21" s="74"/>
      <c r="X21" s="76"/>
      <c r="Y21" s="231"/>
      <c r="Z21" s="232"/>
      <c r="AA21" s="232"/>
      <c r="AB21" s="232"/>
      <c r="AC21" s="233"/>
      <c r="AD21" s="364"/>
      <c r="AE21" s="226"/>
      <c r="AF21" s="283"/>
      <c r="AG21" s="365"/>
      <c r="AH21" s="365"/>
      <c r="AI21" s="365"/>
      <c r="AJ21" s="236"/>
      <c r="AK21" s="228"/>
      <c r="AL21" s="228"/>
      <c r="AM21" s="236"/>
      <c r="AN21" s="236"/>
      <c r="AO21" s="236"/>
      <c r="AP21" s="236"/>
      <c r="AQ21" s="236"/>
      <c r="AR21" s="657"/>
      <c r="AS21" s="658">
        <v>194.4</v>
      </c>
      <c r="AT21" s="658">
        <v>217.5</v>
      </c>
      <c r="AU21" s="658">
        <v>255.8</v>
      </c>
      <c r="AV21" s="367">
        <v>23.168592592592592</v>
      </c>
      <c r="AW21" s="367">
        <v>38.383902691511388</v>
      </c>
      <c r="AX21" s="283"/>
      <c r="AY21" s="236"/>
      <c r="AZ21" s="228"/>
      <c r="BA21" s="363"/>
      <c r="BB21" s="363"/>
      <c r="BC21" s="289"/>
      <c r="BD21" s="236"/>
      <c r="BE21" s="236"/>
      <c r="BF21" s="236"/>
      <c r="BG21" s="236"/>
      <c r="BH21" s="236"/>
      <c r="BI21" s="236"/>
      <c r="BJ21" s="289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</row>
    <row r="22" spans="1:94" ht="22.5" hidden="1" customHeight="1" thickBot="1" x14ac:dyDescent="0.2">
      <c r="C22" s="85"/>
      <c r="D22" s="85"/>
      <c r="E22" s="166"/>
      <c r="F22" s="166"/>
      <c r="G22" s="85"/>
      <c r="H22" s="85"/>
      <c r="I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368"/>
      <c r="Z22" s="368"/>
      <c r="AA22" s="368"/>
      <c r="AB22" s="368"/>
      <c r="AC22" s="368"/>
      <c r="AD22" s="368"/>
      <c r="AE22" s="368"/>
      <c r="AF22" s="368"/>
      <c r="AG22" s="368"/>
      <c r="AH22" s="368"/>
      <c r="AI22" s="368"/>
      <c r="AJ22" s="368"/>
      <c r="AK22" s="368"/>
      <c r="AL22" s="368"/>
      <c r="AM22" s="368"/>
      <c r="AN22" s="368"/>
      <c r="AO22" s="368"/>
      <c r="AP22" s="368"/>
      <c r="AQ22" s="368"/>
      <c r="AR22" s="368"/>
      <c r="AS22" s="659"/>
      <c r="AT22" s="659"/>
      <c r="AU22" s="659"/>
      <c r="AV22" s="368"/>
      <c r="AW22" s="368"/>
      <c r="AX22" s="368"/>
      <c r="AY22" s="368"/>
      <c r="AZ22" s="368"/>
      <c r="BA22" s="369"/>
      <c r="BB22" s="369"/>
      <c r="BC22" s="368"/>
      <c r="BD22" s="368"/>
      <c r="BE22" s="368"/>
      <c r="BF22" s="368"/>
      <c r="BG22" s="368"/>
      <c r="BH22" s="368"/>
      <c r="BI22" s="368"/>
      <c r="BJ22" s="368"/>
      <c r="BK22" s="85"/>
      <c r="BL22" s="85"/>
      <c r="BM22" s="85"/>
      <c r="BN22" s="85"/>
      <c r="BO22" s="85"/>
      <c r="BP22" s="86"/>
      <c r="BQ22" s="86"/>
      <c r="BR22" s="86"/>
      <c r="BS22" s="86"/>
      <c r="BT22" s="86"/>
      <c r="BU22" s="86"/>
      <c r="BV22" s="86"/>
      <c r="BW22" s="85"/>
      <c r="BX22" s="85"/>
      <c r="BY22" s="85"/>
      <c r="BZ22" s="87"/>
      <c r="CA22" s="87"/>
      <c r="CB22" s="87"/>
      <c r="CC22" s="87"/>
      <c r="CD22" s="87"/>
      <c r="CE22" s="87"/>
      <c r="CF22" s="87"/>
      <c r="CG22" s="87"/>
      <c r="CH22" s="87"/>
      <c r="CI22" s="87"/>
    </row>
    <row r="23" spans="1:94" ht="22.5" hidden="1" customHeight="1" x14ac:dyDescent="0.2">
      <c r="B23" s="8"/>
      <c r="C23" s="9" t="s">
        <v>1</v>
      </c>
      <c r="D23" s="10"/>
      <c r="E23" s="167" t="s">
        <v>2</v>
      </c>
      <c r="F23" s="543"/>
      <c r="G23" s="12" t="s">
        <v>3</v>
      </c>
      <c r="H23" s="10" t="s">
        <v>4</v>
      </c>
      <c r="I23" s="12" t="s">
        <v>5</v>
      </c>
      <c r="J23" s="13" t="s">
        <v>6</v>
      </c>
      <c r="K23" s="14"/>
      <c r="L23" s="15" t="s">
        <v>7</v>
      </c>
      <c r="M23" s="15"/>
      <c r="N23" s="15"/>
      <c r="O23" s="15"/>
      <c r="P23" s="16"/>
      <c r="Q23" s="19"/>
      <c r="R23" s="18"/>
      <c r="S23" s="15" t="s">
        <v>8</v>
      </c>
      <c r="T23" s="15"/>
      <c r="U23" s="15"/>
      <c r="V23" s="15"/>
      <c r="W23" s="15"/>
      <c r="X23" s="16"/>
      <c r="Y23" s="281" t="s">
        <v>9</v>
      </c>
      <c r="Z23" s="281"/>
      <c r="AA23" s="281"/>
      <c r="AB23" s="281"/>
      <c r="AC23" s="281"/>
      <c r="AD23" s="296"/>
      <c r="AE23" s="281" t="s">
        <v>10</v>
      </c>
      <c r="AF23" s="281"/>
      <c r="AG23" s="281"/>
      <c r="AH23" s="281"/>
      <c r="AI23" s="281"/>
      <c r="AJ23" s="297"/>
      <c r="AK23" s="281"/>
      <c r="AL23" s="281"/>
      <c r="AM23" s="281"/>
      <c r="AN23" s="281"/>
      <c r="AO23" s="281"/>
      <c r="AP23" s="281"/>
      <c r="AQ23" s="281"/>
      <c r="AR23" s="646"/>
      <c r="AS23" s="719" t="s">
        <v>123</v>
      </c>
      <c r="AT23" s="722" t="s">
        <v>124</v>
      </c>
      <c r="AU23" s="725" t="s">
        <v>125</v>
      </c>
      <c r="AV23" s="728" t="s">
        <v>126</v>
      </c>
      <c r="AW23" s="731" t="s">
        <v>36</v>
      </c>
      <c r="AX23" s="370" t="s">
        <v>11</v>
      </c>
      <c r="AY23" s="371"/>
      <c r="AZ23" s="371"/>
      <c r="BA23" s="311"/>
      <c r="BB23" s="300"/>
      <c r="BC23" s="289"/>
      <c r="BD23" s="281"/>
      <c r="BE23" s="281"/>
      <c r="BF23" s="281"/>
      <c r="BG23" s="281"/>
      <c r="BH23" s="281"/>
      <c r="BI23" s="281"/>
      <c r="BJ23" s="289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</row>
    <row r="24" spans="1:94" ht="22.5" hidden="1" customHeight="1" x14ac:dyDescent="0.2">
      <c r="B24" s="191"/>
      <c r="C24" s="192"/>
      <c r="D24" s="193"/>
      <c r="E24" s="194"/>
      <c r="F24" s="544"/>
      <c r="G24" s="195"/>
      <c r="H24" s="193"/>
      <c r="I24" s="195"/>
      <c r="J24" s="196"/>
      <c r="K24" s="197"/>
      <c r="L24" s="198"/>
      <c r="M24" s="199"/>
      <c r="N24" s="199"/>
      <c r="O24" s="199"/>
      <c r="P24" s="199"/>
      <c r="Q24" s="200"/>
      <c r="R24" s="201"/>
      <c r="S24" s="198"/>
      <c r="T24" s="198"/>
      <c r="U24" s="199"/>
      <c r="V24" s="199"/>
      <c r="W24" s="199"/>
      <c r="X24" s="197"/>
      <c r="Y24" s="298"/>
      <c r="Z24" s="298"/>
      <c r="AA24" s="299"/>
      <c r="AB24" s="299"/>
      <c r="AC24" s="299"/>
      <c r="AD24" s="300"/>
      <c r="AE24" s="298"/>
      <c r="AF24" s="298"/>
      <c r="AG24" s="299"/>
      <c r="AH24" s="299"/>
      <c r="AI24" s="299"/>
      <c r="AJ24" s="299"/>
      <c r="AK24" s="299"/>
      <c r="AL24" s="299"/>
      <c r="AM24" s="299"/>
      <c r="AN24" s="299"/>
      <c r="AO24" s="299"/>
      <c r="AP24" s="299"/>
      <c r="AQ24" s="299"/>
      <c r="AR24" s="647"/>
      <c r="AS24" s="720"/>
      <c r="AT24" s="723"/>
      <c r="AU24" s="726"/>
      <c r="AV24" s="729"/>
      <c r="AW24" s="732"/>
      <c r="AX24" s="372"/>
      <c r="AY24" s="311"/>
      <c r="AZ24" s="311"/>
      <c r="BA24" s="311"/>
      <c r="BB24" s="300"/>
      <c r="BC24" s="289"/>
      <c r="BD24" s="299"/>
      <c r="BE24" s="299"/>
      <c r="BF24" s="299"/>
      <c r="BG24" s="299"/>
      <c r="BH24" s="299"/>
      <c r="BI24" s="299"/>
      <c r="BJ24" s="289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</row>
    <row r="25" spans="1:94" ht="22.5" hidden="1" customHeight="1" x14ac:dyDescent="0.25">
      <c r="B25" s="20"/>
      <c r="C25" s="21"/>
      <c r="D25" s="21"/>
      <c r="E25" s="168" t="s">
        <v>26</v>
      </c>
      <c r="F25" s="545"/>
      <c r="G25" s="23" t="s">
        <v>12</v>
      </c>
      <c r="H25" s="21" t="s">
        <v>13</v>
      </c>
      <c r="I25" s="23" t="s">
        <v>14</v>
      </c>
      <c r="J25" s="24" t="s">
        <v>7</v>
      </c>
      <c r="K25" s="25" t="s">
        <v>10</v>
      </c>
      <c r="L25" s="241">
        <f>+DATE(,6,5)</f>
        <v>157</v>
      </c>
      <c r="M25" s="26">
        <f>+DATE(,6,19)</f>
        <v>171</v>
      </c>
      <c r="N25" s="26"/>
      <c r="O25" s="26">
        <f>+DATE(,7,17)</f>
        <v>199</v>
      </c>
      <c r="P25" s="137">
        <f>+DATE(,8,7)</f>
        <v>220</v>
      </c>
      <c r="Q25" s="29" t="s">
        <v>15</v>
      </c>
      <c r="R25" s="28" t="s">
        <v>16</v>
      </c>
      <c r="S25" s="30" t="s">
        <v>17</v>
      </c>
      <c r="T25" s="241">
        <f>+DATE(,6,5)</f>
        <v>157</v>
      </c>
      <c r="U25" s="26">
        <f>+DATE(,6,19)</f>
        <v>171</v>
      </c>
      <c r="V25" s="26"/>
      <c r="W25" s="26">
        <f>+DATE(,7,17)</f>
        <v>199</v>
      </c>
      <c r="X25" s="31" t="s">
        <v>18</v>
      </c>
      <c r="Y25" s="301" t="s">
        <v>17</v>
      </c>
      <c r="Z25" s="302">
        <f>+DATE(,6,5)</f>
        <v>157</v>
      </c>
      <c r="AA25" s="303">
        <f>+DATE(,6,19)</f>
        <v>171</v>
      </c>
      <c r="AB25" s="303"/>
      <c r="AC25" s="303">
        <f>+DATE(,7,17)</f>
        <v>199</v>
      </c>
      <c r="AD25" s="305" t="s">
        <v>19</v>
      </c>
      <c r="AE25" s="306" t="s">
        <v>17</v>
      </c>
      <c r="AF25" s="302">
        <f>+DATE(,6,5)</f>
        <v>157</v>
      </c>
      <c r="AG25" s="303">
        <f>+DATE(,6,19)</f>
        <v>171</v>
      </c>
      <c r="AH25" s="303"/>
      <c r="AI25" s="303"/>
      <c r="AJ25" s="303">
        <f>+DATE(,7,17)</f>
        <v>199</v>
      </c>
      <c r="AK25" s="303"/>
      <c r="AL25" s="304">
        <f>+DATE(,8,7)</f>
        <v>220</v>
      </c>
      <c r="AM25" s="303">
        <f>+DATE(,6,19)</f>
        <v>171</v>
      </c>
      <c r="AN25" s="303"/>
      <c r="AO25" s="303">
        <f>+DATE(,7,17)</f>
        <v>199</v>
      </c>
      <c r="AP25" s="305"/>
      <c r="AQ25" s="304">
        <f>+DATE(,8,7)</f>
        <v>220</v>
      </c>
      <c r="AR25" s="305"/>
      <c r="AS25" s="721"/>
      <c r="AT25" s="724"/>
      <c r="AU25" s="727"/>
      <c r="AV25" s="730"/>
      <c r="AW25" s="733"/>
      <c r="AX25" s="308" t="s">
        <v>20</v>
      </c>
      <c r="AY25" s="309" t="s">
        <v>21</v>
      </c>
      <c r="AZ25" s="310" t="s">
        <v>22</v>
      </c>
      <c r="BA25" s="311" t="s">
        <v>23</v>
      </c>
      <c r="BB25" s="311" t="s">
        <v>24</v>
      </c>
      <c r="BC25" s="289"/>
      <c r="BD25" s="303">
        <f>+DATE(,6,19)</f>
        <v>171</v>
      </c>
      <c r="BE25" s="303"/>
      <c r="BF25" s="303">
        <f>+DATE(,7,17)</f>
        <v>199</v>
      </c>
      <c r="BG25" s="305"/>
      <c r="BH25" s="305">
        <f>+DATE(,7,24)</f>
        <v>206</v>
      </c>
      <c r="BI25" s="304">
        <f>+DATE(,8,7)</f>
        <v>220</v>
      </c>
      <c r="BJ25" s="289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</row>
    <row r="26" spans="1:94" ht="22.5" hidden="1" customHeight="1" thickTop="1" thickBot="1" x14ac:dyDescent="0.25">
      <c r="A26" s="32"/>
      <c r="B26" s="693" t="s">
        <v>27</v>
      </c>
      <c r="C26" s="178" t="e">
        <f>IF(#REF! ="","",#REF!)</f>
        <v>#REF!</v>
      </c>
      <c r="D26" s="179" t="s">
        <v>53</v>
      </c>
      <c r="E26" s="180" t="s">
        <v>32</v>
      </c>
      <c r="F26" s="546"/>
      <c r="G26" s="181">
        <v>20.669698222405955</v>
      </c>
      <c r="H26" s="182">
        <v>4.3</v>
      </c>
      <c r="I26" s="181">
        <v>3.7</v>
      </c>
      <c r="J26" s="183">
        <v>16.8</v>
      </c>
      <c r="K26" s="184">
        <v>3.5</v>
      </c>
      <c r="L26" s="183"/>
      <c r="M26" s="185" t="s">
        <v>32</v>
      </c>
      <c r="N26" s="185"/>
      <c r="O26" s="185" t="s">
        <v>32</v>
      </c>
      <c r="P26" s="186" t="s">
        <v>32</v>
      </c>
      <c r="Q26" s="183" t="s">
        <v>32</v>
      </c>
      <c r="R26" s="187" t="s">
        <v>32</v>
      </c>
      <c r="S26" s="188"/>
      <c r="T26" s="183"/>
      <c r="U26" s="185" t="s">
        <v>32</v>
      </c>
      <c r="V26" s="185"/>
      <c r="W26" s="185" t="s">
        <v>32</v>
      </c>
      <c r="X26" s="188" t="s">
        <v>32</v>
      </c>
      <c r="Y26" s="374" t="e">
        <f>+S26*#REF!</f>
        <v>#REF!</v>
      </c>
      <c r="Z26" s="375" t="e">
        <f>+T26*#REF!</f>
        <v>#REF!</v>
      </c>
      <c r="AA26" s="375" t="e">
        <f>+U26*#REF!</f>
        <v>#VALUE!</v>
      </c>
      <c r="AB26" s="375"/>
      <c r="AC26" s="375" t="e">
        <f>+W26*#REF!</f>
        <v>#VALUE!</v>
      </c>
      <c r="AD26" s="376" t="e">
        <f>+X26*#REF!</f>
        <v>#VALUE!</v>
      </c>
      <c r="AE26" s="373">
        <v>3.5</v>
      </c>
      <c r="AF26" s="377">
        <v>6.8</v>
      </c>
      <c r="AG26" s="378" t="s">
        <v>32</v>
      </c>
      <c r="AH26" s="378"/>
      <c r="AI26" s="378"/>
      <c r="AJ26" s="378" t="s">
        <v>32</v>
      </c>
      <c r="AK26" s="379"/>
      <c r="AL26" s="379" t="s">
        <v>32</v>
      </c>
      <c r="AM26" s="378" t="s">
        <v>32</v>
      </c>
      <c r="AN26" s="378"/>
      <c r="AO26" s="378" t="s">
        <v>32</v>
      </c>
      <c r="AP26" s="378"/>
      <c r="AQ26" s="378" t="s">
        <v>32</v>
      </c>
      <c r="AR26" s="660"/>
      <c r="AS26" s="661" t="s">
        <v>32</v>
      </c>
      <c r="AT26" s="661" t="s">
        <v>32</v>
      </c>
      <c r="AU26" s="661" t="s">
        <v>32</v>
      </c>
      <c r="AV26" s="380" t="e">
        <f>AT26-AS26</f>
        <v>#VALUE!</v>
      </c>
      <c r="AW26" s="380" t="e">
        <f>AU26-AT26</f>
        <v>#VALUE!</v>
      </c>
      <c r="AX26" s="381"/>
      <c r="AY26" s="382"/>
      <c r="AZ26" s="383"/>
      <c r="BA26" s="384"/>
      <c r="BB26" s="349"/>
      <c r="BC26" s="289"/>
      <c r="BD26" s="378" t="s">
        <v>32</v>
      </c>
      <c r="BE26" s="378"/>
      <c r="BF26" s="378" t="s">
        <v>32</v>
      </c>
      <c r="BG26" s="378"/>
      <c r="BH26" s="378" t="s">
        <v>32</v>
      </c>
      <c r="BI26" s="378" t="s">
        <v>32</v>
      </c>
      <c r="BJ26" s="289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</row>
    <row r="27" spans="1:94" ht="22.5" hidden="1" customHeight="1" thickBot="1" x14ac:dyDescent="0.25">
      <c r="A27" s="32"/>
      <c r="B27" s="694"/>
      <c r="C27" s="68" t="s">
        <v>39</v>
      </c>
      <c r="D27" s="175"/>
      <c r="E27" s="165"/>
      <c r="F27" s="547"/>
      <c r="G27" s="108"/>
      <c r="H27" s="109"/>
      <c r="I27" s="108"/>
      <c r="J27" s="169"/>
      <c r="K27" s="73"/>
      <c r="L27" s="114"/>
      <c r="M27" s="176"/>
      <c r="N27" s="176"/>
      <c r="O27" s="176"/>
      <c r="P27" s="109"/>
      <c r="Q27" s="114"/>
      <c r="R27" s="177"/>
      <c r="S27" s="173"/>
      <c r="T27" s="114"/>
      <c r="U27" s="176"/>
      <c r="V27" s="176"/>
      <c r="W27" s="176"/>
      <c r="X27" s="173"/>
      <c r="Y27" s="350"/>
      <c r="Z27" s="385"/>
      <c r="AA27" s="386"/>
      <c r="AB27" s="386"/>
      <c r="AC27" s="386"/>
      <c r="AD27" s="387"/>
      <c r="AE27" s="225"/>
      <c r="AF27" s="388"/>
      <c r="AG27" s="389"/>
      <c r="AH27" s="389"/>
      <c r="AI27" s="389"/>
      <c r="AJ27" s="389"/>
      <c r="AK27" s="389"/>
      <c r="AL27" s="389"/>
      <c r="AM27" s="389"/>
      <c r="AN27" s="389"/>
      <c r="AO27" s="389"/>
      <c r="AP27" s="224"/>
      <c r="AQ27" s="224"/>
      <c r="AR27" s="388"/>
      <c r="AS27" s="662" t="e">
        <f t="shared" ref="AS27:AW27" si="7">AVERAGE(AS26)</f>
        <v>#DIV/0!</v>
      </c>
      <c r="AT27" s="662" t="e">
        <f t="shared" si="7"/>
        <v>#DIV/0!</v>
      </c>
      <c r="AU27" s="662" t="e">
        <f t="shared" si="7"/>
        <v>#DIV/0!</v>
      </c>
      <c r="AV27" s="388" t="e">
        <f t="shared" si="7"/>
        <v>#VALUE!</v>
      </c>
      <c r="AW27" s="388" t="e">
        <f t="shared" si="7"/>
        <v>#VALUE!</v>
      </c>
      <c r="AX27" s="390" t="e">
        <f t="shared" ref="AX27:BB27" si="8">AVERAGE(AX26)</f>
        <v>#DIV/0!</v>
      </c>
      <c r="AY27" s="391" t="e">
        <f t="shared" si="8"/>
        <v>#DIV/0!</v>
      </c>
      <c r="AZ27" s="392" t="e">
        <f t="shared" si="8"/>
        <v>#DIV/0!</v>
      </c>
      <c r="BA27" s="348" t="e">
        <f t="shared" si="8"/>
        <v>#DIV/0!</v>
      </c>
      <c r="BB27" s="349" t="e">
        <f t="shared" si="8"/>
        <v>#DIV/0!</v>
      </c>
      <c r="BC27" s="289"/>
      <c r="BD27" s="389"/>
      <c r="BE27" s="389"/>
      <c r="BF27" s="389"/>
      <c r="BG27" s="224"/>
      <c r="BH27" s="224"/>
      <c r="BI27" s="224"/>
      <c r="BJ27" s="289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</row>
    <row r="28" spans="1:94" ht="22.5" hidden="1" customHeight="1" thickBot="1" x14ac:dyDescent="0.25">
      <c r="A28" s="32"/>
      <c r="B28" s="694"/>
      <c r="C28" s="67" t="s">
        <v>28</v>
      </c>
      <c r="D28" s="67"/>
      <c r="E28" s="159"/>
      <c r="F28" s="548"/>
      <c r="G28" s="95"/>
      <c r="H28" s="96"/>
      <c r="I28" s="95"/>
      <c r="J28" s="97"/>
      <c r="K28" s="98"/>
      <c r="L28" s="150"/>
      <c r="M28" s="151"/>
      <c r="N28" s="151"/>
      <c r="O28" s="151"/>
      <c r="P28" s="152"/>
      <c r="Q28" s="78"/>
      <c r="R28" s="81"/>
      <c r="S28" s="76"/>
      <c r="T28" s="81"/>
      <c r="U28" s="81"/>
      <c r="V28" s="81"/>
      <c r="W28" s="81"/>
      <c r="X28" s="81"/>
      <c r="Y28" s="231"/>
      <c r="Z28" s="393"/>
      <c r="AA28" s="393"/>
      <c r="AB28" s="393"/>
      <c r="AC28" s="393"/>
      <c r="AD28" s="393"/>
      <c r="AE28" s="226"/>
      <c r="AF28" s="361"/>
      <c r="AG28" s="361"/>
      <c r="AH28" s="361"/>
      <c r="AI28" s="361"/>
      <c r="AJ28" s="361"/>
      <c r="AK28" s="362"/>
      <c r="AL28" s="362"/>
      <c r="AM28" s="361"/>
      <c r="AN28" s="361"/>
      <c r="AO28" s="361"/>
      <c r="AP28" s="361"/>
      <c r="AQ28" s="362"/>
      <c r="AR28" s="657"/>
      <c r="AS28" s="656">
        <v>42564</v>
      </c>
      <c r="AT28" s="656">
        <v>42584</v>
      </c>
      <c r="AU28" s="656">
        <v>42625</v>
      </c>
      <c r="AV28" s="359">
        <v>20</v>
      </c>
      <c r="AW28" s="359">
        <v>48</v>
      </c>
      <c r="AX28" s="360"/>
      <c r="AY28" s="361"/>
      <c r="AZ28" s="362"/>
      <c r="BA28" s="363"/>
      <c r="BB28" s="363"/>
      <c r="BC28" s="289"/>
      <c r="BD28" s="361"/>
      <c r="BE28" s="361"/>
      <c r="BF28" s="361"/>
      <c r="BG28" s="361"/>
      <c r="BH28" s="361"/>
      <c r="BI28" s="362"/>
      <c r="BJ28" s="289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</row>
    <row r="29" spans="1:94" ht="22.5" hidden="1" customHeight="1" thickBot="1" x14ac:dyDescent="0.25">
      <c r="A29" s="32"/>
      <c r="B29" s="695"/>
      <c r="C29" s="84" t="s">
        <v>34</v>
      </c>
      <c r="D29" s="69"/>
      <c r="E29" s="158"/>
      <c r="F29" s="542"/>
      <c r="G29" s="77"/>
      <c r="H29" s="78"/>
      <c r="I29" s="77"/>
      <c r="J29" s="83"/>
      <c r="K29" s="80"/>
      <c r="L29" s="79"/>
      <c r="M29" s="81"/>
      <c r="N29" s="81"/>
      <c r="O29" s="81"/>
      <c r="P29" s="82"/>
      <c r="Q29" s="79"/>
      <c r="R29" s="77"/>
      <c r="S29" s="76"/>
      <c r="T29" s="72"/>
      <c r="U29" s="71"/>
      <c r="V29" s="71"/>
      <c r="W29" s="74"/>
      <c r="X29" s="76"/>
      <c r="Y29" s="231"/>
      <c r="Z29" s="232"/>
      <c r="AA29" s="232"/>
      <c r="AB29" s="232"/>
      <c r="AC29" s="233"/>
      <c r="AD29" s="364"/>
      <c r="AE29" s="226"/>
      <c r="AF29" s="283"/>
      <c r="AG29" s="365"/>
      <c r="AH29" s="365"/>
      <c r="AI29" s="365"/>
      <c r="AJ29" s="236"/>
      <c r="AK29" s="228"/>
      <c r="AL29" s="228"/>
      <c r="AM29" s="236"/>
      <c r="AN29" s="236"/>
      <c r="AO29" s="236"/>
      <c r="AP29" s="236"/>
      <c r="AQ29" s="236"/>
      <c r="AR29" s="657"/>
      <c r="AS29" s="658">
        <v>42566</v>
      </c>
      <c r="AT29" s="658">
        <v>42587</v>
      </c>
      <c r="AU29" s="658">
        <v>42631</v>
      </c>
      <c r="AV29" s="367">
        <v>21.8</v>
      </c>
      <c r="AW29" s="367">
        <v>44.8</v>
      </c>
      <c r="AX29" s="283"/>
      <c r="AY29" s="236"/>
      <c r="AZ29" s="228"/>
      <c r="BA29" s="363"/>
      <c r="BB29" s="363"/>
      <c r="BC29" s="289"/>
      <c r="BD29" s="236"/>
      <c r="BE29" s="236"/>
      <c r="BF29" s="236"/>
      <c r="BG29" s="236"/>
      <c r="BH29" s="236"/>
      <c r="BI29" s="236"/>
      <c r="BJ29" s="28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</row>
    <row r="30" spans="1:94" ht="22.5" hidden="1" customHeight="1" thickBot="1" x14ac:dyDescent="0.25">
      <c r="A30" s="32"/>
      <c r="B30" s="37"/>
      <c r="C30" s="102"/>
      <c r="D30" s="102"/>
      <c r="E30" s="164"/>
      <c r="F30" s="164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3"/>
      <c r="S30" s="102"/>
      <c r="T30" s="102"/>
      <c r="U30" s="102"/>
      <c r="V30" s="102"/>
      <c r="W30" s="102"/>
      <c r="X30" s="102"/>
      <c r="Y30" s="369"/>
      <c r="Z30" s="369"/>
      <c r="AA30" s="369"/>
      <c r="AB30" s="369"/>
      <c r="AC30" s="369"/>
      <c r="AD30" s="369"/>
      <c r="AE30" s="369"/>
      <c r="AF30" s="369"/>
      <c r="AG30" s="369"/>
      <c r="AH30" s="369"/>
      <c r="AI30" s="369"/>
      <c r="AJ30" s="369"/>
      <c r="AK30" s="369"/>
      <c r="AL30" s="369"/>
      <c r="AM30" s="369"/>
      <c r="AN30" s="369"/>
      <c r="AO30" s="369"/>
      <c r="AP30" s="369"/>
      <c r="AQ30" s="369"/>
      <c r="AR30" s="369"/>
      <c r="AS30" s="663"/>
      <c r="AT30" s="663"/>
      <c r="AU30" s="663"/>
      <c r="AV30" s="369"/>
      <c r="AW30" s="369"/>
      <c r="AX30" s="369"/>
      <c r="AY30" s="369"/>
      <c r="AZ30" s="369"/>
      <c r="BA30" s="369"/>
      <c r="BB30" s="369"/>
      <c r="BC30" s="369"/>
      <c r="BD30" s="369"/>
      <c r="BE30" s="369"/>
      <c r="BF30" s="369"/>
      <c r="BG30" s="369"/>
      <c r="BH30" s="369"/>
      <c r="BI30" s="369"/>
      <c r="BJ30" s="369"/>
      <c r="BK30" s="102"/>
      <c r="BL30" s="102"/>
      <c r="BM30" s="102"/>
      <c r="BN30" s="102"/>
      <c r="BO30" s="102"/>
      <c r="BP30" s="104"/>
      <c r="BQ30" s="104"/>
      <c r="BR30" s="104"/>
      <c r="BS30" s="104"/>
      <c r="BT30" s="104"/>
      <c r="BU30" s="104"/>
      <c r="BV30" s="104"/>
      <c r="BW30" s="102"/>
      <c r="BX30" s="102"/>
      <c r="BY30" s="102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32"/>
      <c r="CM30" s="32"/>
      <c r="CN30" s="32"/>
      <c r="CO30" s="32"/>
      <c r="CP30" s="32"/>
    </row>
    <row r="31" spans="1:94" ht="22.5" hidden="1" customHeight="1" x14ac:dyDescent="0.2">
      <c r="B31" s="8"/>
      <c r="C31" s="9" t="s">
        <v>1</v>
      </c>
      <c r="D31" s="10"/>
      <c r="E31" s="167" t="s">
        <v>2</v>
      </c>
      <c r="F31" s="543"/>
      <c r="G31" s="12" t="s">
        <v>3</v>
      </c>
      <c r="H31" s="10" t="s">
        <v>4</v>
      </c>
      <c r="I31" s="12" t="s">
        <v>5</v>
      </c>
      <c r="J31" s="13" t="s">
        <v>6</v>
      </c>
      <c r="K31" s="14"/>
      <c r="L31" s="15" t="s">
        <v>7</v>
      </c>
      <c r="M31" s="15"/>
      <c r="N31" s="15"/>
      <c r="O31" s="15"/>
      <c r="P31" s="16"/>
      <c r="Q31" s="19"/>
      <c r="R31" s="18"/>
      <c r="S31" s="15" t="s">
        <v>8</v>
      </c>
      <c r="T31" s="15"/>
      <c r="U31" s="15"/>
      <c r="V31" s="15"/>
      <c r="W31" s="15"/>
      <c r="X31" s="16"/>
      <c r="Y31" s="281" t="s">
        <v>9</v>
      </c>
      <c r="Z31" s="281"/>
      <c r="AA31" s="281"/>
      <c r="AB31" s="281"/>
      <c r="AC31" s="281"/>
      <c r="AD31" s="296"/>
      <c r="AE31" s="281" t="s">
        <v>10</v>
      </c>
      <c r="AF31" s="281"/>
      <c r="AG31" s="281"/>
      <c r="AH31" s="281"/>
      <c r="AI31" s="281"/>
      <c r="AJ31" s="297"/>
      <c r="AK31" s="281"/>
      <c r="AL31" s="281"/>
      <c r="AM31" s="281"/>
      <c r="AN31" s="281"/>
      <c r="AO31" s="281"/>
      <c r="AP31" s="281"/>
      <c r="AQ31" s="281"/>
      <c r="AR31" s="646"/>
      <c r="AS31" s="719" t="s">
        <v>123</v>
      </c>
      <c r="AT31" s="722" t="s">
        <v>124</v>
      </c>
      <c r="AU31" s="725" t="s">
        <v>125</v>
      </c>
      <c r="AV31" s="728" t="s">
        <v>126</v>
      </c>
      <c r="AW31" s="731" t="s">
        <v>36</v>
      </c>
      <c r="AX31" s="370" t="s">
        <v>11</v>
      </c>
      <c r="AY31" s="371"/>
      <c r="AZ31" s="371"/>
      <c r="BA31" s="311"/>
      <c r="BB31" s="300"/>
      <c r="BC31" s="289"/>
      <c r="BD31" s="281"/>
      <c r="BE31" s="281"/>
      <c r="BF31" s="281"/>
      <c r="BG31" s="281"/>
      <c r="BH31" s="281"/>
      <c r="BI31" s="281"/>
      <c r="BJ31" s="289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</row>
    <row r="32" spans="1:94" ht="22.5" hidden="1" customHeight="1" x14ac:dyDescent="0.2">
      <c r="B32" s="191"/>
      <c r="C32" s="192"/>
      <c r="D32" s="193"/>
      <c r="E32" s="194"/>
      <c r="F32" s="544"/>
      <c r="G32" s="195"/>
      <c r="H32" s="193"/>
      <c r="I32" s="195"/>
      <c r="J32" s="196"/>
      <c r="K32" s="197"/>
      <c r="L32" s="198"/>
      <c r="M32" s="199"/>
      <c r="N32" s="199"/>
      <c r="O32" s="199"/>
      <c r="P32" s="199"/>
      <c r="Q32" s="200"/>
      <c r="R32" s="201"/>
      <c r="S32" s="198"/>
      <c r="T32" s="198"/>
      <c r="U32" s="199"/>
      <c r="V32" s="199"/>
      <c r="W32" s="199"/>
      <c r="X32" s="197"/>
      <c r="Y32" s="298"/>
      <c r="Z32" s="298"/>
      <c r="AA32" s="299"/>
      <c r="AB32" s="299"/>
      <c r="AC32" s="299"/>
      <c r="AD32" s="300"/>
      <c r="AE32" s="298"/>
      <c r="AF32" s="298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647"/>
      <c r="AS32" s="720"/>
      <c r="AT32" s="723"/>
      <c r="AU32" s="726"/>
      <c r="AV32" s="729"/>
      <c r="AW32" s="732"/>
      <c r="AX32" s="372"/>
      <c r="AY32" s="311"/>
      <c r="AZ32" s="311"/>
      <c r="BA32" s="311"/>
      <c r="BB32" s="300"/>
      <c r="BC32" s="289"/>
      <c r="BD32" s="299"/>
      <c r="BE32" s="299"/>
      <c r="BF32" s="299"/>
      <c r="BG32" s="299"/>
      <c r="BH32" s="299"/>
      <c r="BI32" s="299"/>
      <c r="BJ32" s="289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</row>
    <row r="33" spans="1:94" ht="22.5" hidden="1" customHeight="1" x14ac:dyDescent="0.25">
      <c r="B33" s="20"/>
      <c r="C33" s="21"/>
      <c r="D33" s="21"/>
      <c r="E33" s="168" t="s">
        <v>26</v>
      </c>
      <c r="F33" s="545"/>
      <c r="G33" s="23" t="s">
        <v>12</v>
      </c>
      <c r="H33" s="21" t="s">
        <v>13</v>
      </c>
      <c r="I33" s="23" t="s">
        <v>14</v>
      </c>
      <c r="J33" s="24" t="s">
        <v>7</v>
      </c>
      <c r="K33" s="25" t="s">
        <v>10</v>
      </c>
      <c r="L33" s="241">
        <v>42519</v>
      </c>
      <c r="M33" s="26">
        <f>+DATE(,6,19)</f>
        <v>171</v>
      </c>
      <c r="N33" s="26"/>
      <c r="O33" s="26">
        <f>+DATE(,7,10)</f>
        <v>192</v>
      </c>
      <c r="P33" s="137">
        <f>+DATE(,8,14)</f>
        <v>227</v>
      </c>
      <c r="Q33" s="29" t="s">
        <v>15</v>
      </c>
      <c r="R33" s="28" t="s">
        <v>16</v>
      </c>
      <c r="S33" s="30" t="s">
        <v>17</v>
      </c>
      <c r="T33" s="241">
        <v>42519</v>
      </c>
      <c r="U33" s="26">
        <f>+DATE(,6,19)</f>
        <v>171</v>
      </c>
      <c r="V33" s="26"/>
      <c r="W33" s="26">
        <f>+DATE(,7,10)</f>
        <v>192</v>
      </c>
      <c r="X33" s="31" t="s">
        <v>18</v>
      </c>
      <c r="Y33" s="301" t="s">
        <v>17</v>
      </c>
      <c r="Z33" s="302">
        <f>+DATE(,5,29)</f>
        <v>150</v>
      </c>
      <c r="AA33" s="303">
        <f>+DATE(,6,19)</f>
        <v>171</v>
      </c>
      <c r="AB33" s="303"/>
      <c r="AC33" s="303">
        <f>+DATE(,7,10)</f>
        <v>192</v>
      </c>
      <c r="AD33" s="305" t="s">
        <v>19</v>
      </c>
      <c r="AE33" s="306" t="s">
        <v>17</v>
      </c>
      <c r="AF33" s="302">
        <v>42519</v>
      </c>
      <c r="AG33" s="303">
        <f>+DATE(,6,19)</f>
        <v>171</v>
      </c>
      <c r="AH33" s="303"/>
      <c r="AI33" s="303"/>
      <c r="AJ33" s="303">
        <f>+DATE(,7,10)</f>
        <v>192</v>
      </c>
      <c r="AK33" s="303"/>
      <c r="AL33" s="304">
        <f>+DATE(,8,14)</f>
        <v>227</v>
      </c>
      <c r="AM33" s="303">
        <f>+DATE(,6,19)</f>
        <v>171</v>
      </c>
      <c r="AN33" s="303"/>
      <c r="AO33" s="303">
        <f>+DATE(,7,10)</f>
        <v>192</v>
      </c>
      <c r="AP33" s="305"/>
      <c r="AQ33" s="304">
        <f>+DATE(,8,14)</f>
        <v>227</v>
      </c>
      <c r="AR33" s="305"/>
      <c r="AS33" s="721"/>
      <c r="AT33" s="724"/>
      <c r="AU33" s="727"/>
      <c r="AV33" s="730"/>
      <c r="AW33" s="733"/>
      <c r="AX33" s="308" t="s">
        <v>20</v>
      </c>
      <c r="AY33" s="309" t="s">
        <v>21</v>
      </c>
      <c r="AZ33" s="310" t="s">
        <v>22</v>
      </c>
      <c r="BA33" s="311" t="s">
        <v>23</v>
      </c>
      <c r="BB33" s="311" t="s">
        <v>24</v>
      </c>
      <c r="BC33" s="289"/>
      <c r="BD33" s="303">
        <f>+DATE(,6,19)</f>
        <v>171</v>
      </c>
      <c r="BE33" s="303"/>
      <c r="BF33" s="303">
        <f>+DATE(,7,10)</f>
        <v>192</v>
      </c>
      <c r="BG33" s="305"/>
      <c r="BH33" s="305">
        <f>+DATE(,7,31)</f>
        <v>213</v>
      </c>
      <c r="BI33" s="304">
        <f>+DATE(,8,14)</f>
        <v>227</v>
      </c>
      <c r="BJ33" s="289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</row>
    <row r="34" spans="1:94" ht="22.5" hidden="1" customHeight="1" thickTop="1" thickBot="1" x14ac:dyDescent="0.25">
      <c r="A34" s="32"/>
      <c r="B34" s="714" t="s">
        <v>29</v>
      </c>
      <c r="C34" s="178" t="e">
        <f>IF(#REF! ="","",#REF!)</f>
        <v>#REF!</v>
      </c>
      <c r="D34" s="179" t="s">
        <v>54</v>
      </c>
      <c r="E34" s="180">
        <v>42504</v>
      </c>
      <c r="F34" s="546"/>
      <c r="G34" s="181">
        <v>21.824530772588385</v>
      </c>
      <c r="H34" s="182">
        <v>4.0999999999999996</v>
      </c>
      <c r="I34" s="181">
        <v>4.2</v>
      </c>
      <c r="J34" s="183">
        <v>15.7</v>
      </c>
      <c r="K34" s="184">
        <v>2.8</v>
      </c>
      <c r="L34" s="183"/>
      <c r="M34" s="185" t="s">
        <v>32</v>
      </c>
      <c r="N34" s="185"/>
      <c r="O34" s="185" t="s">
        <v>32</v>
      </c>
      <c r="P34" s="186" t="s">
        <v>32</v>
      </c>
      <c r="Q34" s="183" t="s">
        <v>32</v>
      </c>
      <c r="R34" s="187" t="s">
        <v>32</v>
      </c>
      <c r="S34" s="188"/>
      <c r="T34" s="183"/>
      <c r="U34" s="185"/>
      <c r="V34" s="185"/>
      <c r="W34" s="185"/>
      <c r="X34" s="188"/>
      <c r="Y34" s="374" t="e">
        <f>+S34*#REF!</f>
        <v>#REF!</v>
      </c>
      <c r="Z34" s="375" t="e">
        <f>+T34*#REF!</f>
        <v>#REF!</v>
      </c>
      <c r="AA34" s="375" t="e">
        <f>+U34*#REF!</f>
        <v>#REF!</v>
      </c>
      <c r="AB34" s="375"/>
      <c r="AC34" s="375" t="e">
        <f>+W34*#REF!</f>
        <v>#REF!</v>
      </c>
      <c r="AD34" s="394" t="e">
        <f>+X34*#REF!</f>
        <v>#REF!</v>
      </c>
      <c r="AE34" s="373">
        <v>2.8</v>
      </c>
      <c r="AF34" s="377">
        <v>5.6</v>
      </c>
      <c r="AG34" s="378"/>
      <c r="AH34" s="378"/>
      <c r="AI34" s="378"/>
      <c r="AJ34" s="378"/>
      <c r="AK34" s="379"/>
      <c r="AL34" s="379"/>
      <c r="AM34" s="378"/>
      <c r="AN34" s="378"/>
      <c r="AO34" s="378"/>
      <c r="AP34" s="378"/>
      <c r="AQ34" s="378" t="s">
        <v>32</v>
      </c>
      <c r="AR34" s="660"/>
      <c r="AS34" s="661" t="s">
        <v>32</v>
      </c>
      <c r="AT34" s="661" t="s">
        <v>32</v>
      </c>
      <c r="AU34" s="661" t="s">
        <v>32</v>
      </c>
      <c r="AV34" s="380" t="e">
        <f>AT34-AS34</f>
        <v>#VALUE!</v>
      </c>
      <c r="AW34" s="380" t="e">
        <f>AU34-AT34</f>
        <v>#VALUE!</v>
      </c>
      <c r="AX34" s="381"/>
      <c r="AY34" s="382"/>
      <c r="AZ34" s="383"/>
      <c r="BA34" s="384"/>
      <c r="BB34" s="349"/>
      <c r="BC34" s="289"/>
      <c r="BD34" s="378"/>
      <c r="BE34" s="378"/>
      <c r="BF34" s="378"/>
      <c r="BG34" s="378"/>
      <c r="BH34" s="378"/>
      <c r="BI34" s="378" t="s">
        <v>32</v>
      </c>
      <c r="BJ34" s="289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</row>
    <row r="35" spans="1:94" ht="22.5" hidden="1" customHeight="1" thickBot="1" x14ac:dyDescent="0.25">
      <c r="A35" s="32"/>
      <c r="B35" s="688"/>
      <c r="C35" s="189" t="s">
        <v>37</v>
      </c>
      <c r="D35" s="175"/>
      <c r="E35" s="165"/>
      <c r="F35" s="547"/>
      <c r="G35" s="108"/>
      <c r="H35" s="109"/>
      <c r="I35" s="108"/>
      <c r="J35" s="72"/>
      <c r="K35" s="73"/>
      <c r="L35" s="114"/>
      <c r="M35" s="176"/>
      <c r="N35" s="176"/>
      <c r="O35" s="176"/>
      <c r="P35" s="109"/>
      <c r="Q35" s="114"/>
      <c r="R35" s="177"/>
      <c r="S35" s="173"/>
      <c r="T35" s="114"/>
      <c r="U35" s="176"/>
      <c r="V35" s="176"/>
      <c r="W35" s="176"/>
      <c r="X35" s="173"/>
      <c r="Y35" s="350"/>
      <c r="Z35" s="385"/>
      <c r="AA35" s="386"/>
      <c r="AB35" s="386"/>
      <c r="AC35" s="386"/>
      <c r="AD35" s="387"/>
      <c r="AE35" s="225"/>
      <c r="AF35" s="388"/>
      <c r="AG35" s="389"/>
      <c r="AH35" s="389"/>
      <c r="AI35" s="389"/>
      <c r="AJ35" s="389"/>
      <c r="AK35" s="389"/>
      <c r="AL35" s="389"/>
      <c r="AM35" s="389"/>
      <c r="AN35" s="389"/>
      <c r="AO35" s="389"/>
      <c r="AP35" s="224"/>
      <c r="AQ35" s="224"/>
      <c r="AR35" s="388"/>
      <c r="AS35" s="662" t="e">
        <f t="shared" ref="AS35:AW35" si="9">AVERAGE(AS34)</f>
        <v>#DIV/0!</v>
      </c>
      <c r="AT35" s="662" t="e">
        <f t="shared" si="9"/>
        <v>#DIV/0!</v>
      </c>
      <c r="AU35" s="662" t="e">
        <f t="shared" si="9"/>
        <v>#DIV/0!</v>
      </c>
      <c r="AV35" s="388" t="e">
        <f t="shared" si="9"/>
        <v>#VALUE!</v>
      </c>
      <c r="AW35" s="388" t="e">
        <f t="shared" si="9"/>
        <v>#VALUE!</v>
      </c>
      <c r="AX35" s="390" t="e">
        <f t="shared" ref="AX35:BB35" si="10">AVERAGE(AX34)</f>
        <v>#DIV/0!</v>
      </c>
      <c r="AY35" s="391" t="e">
        <f t="shared" si="10"/>
        <v>#DIV/0!</v>
      </c>
      <c r="AZ35" s="392" t="e">
        <f t="shared" si="10"/>
        <v>#DIV/0!</v>
      </c>
      <c r="BA35" s="348" t="e">
        <f t="shared" si="10"/>
        <v>#DIV/0!</v>
      </c>
      <c r="BB35" s="349" t="e">
        <f t="shared" si="10"/>
        <v>#DIV/0!</v>
      </c>
      <c r="BC35" s="289"/>
      <c r="BD35" s="389"/>
      <c r="BE35" s="389"/>
      <c r="BF35" s="389"/>
      <c r="BG35" s="224"/>
      <c r="BH35" s="224"/>
      <c r="BI35" s="224"/>
      <c r="BJ35" s="289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</row>
    <row r="36" spans="1:94" ht="22.5" hidden="1" customHeight="1" thickBot="1" x14ac:dyDescent="0.25">
      <c r="A36" s="32"/>
      <c r="B36" s="688"/>
      <c r="C36" s="67" t="s">
        <v>25</v>
      </c>
      <c r="D36" s="110"/>
      <c r="E36" s="160"/>
      <c r="F36" s="549"/>
      <c r="G36" s="111"/>
      <c r="H36" s="112"/>
      <c r="I36" s="111"/>
      <c r="J36" s="97"/>
      <c r="K36" s="98"/>
      <c r="L36" s="150"/>
      <c r="M36" s="151"/>
      <c r="N36" s="151"/>
      <c r="O36" s="151"/>
      <c r="P36" s="152"/>
      <c r="Q36" s="153"/>
      <c r="R36" s="151"/>
      <c r="S36" s="76"/>
      <c r="T36" s="151"/>
      <c r="U36" s="151"/>
      <c r="V36" s="151"/>
      <c r="W36" s="151"/>
      <c r="X36" s="81"/>
      <c r="Y36" s="231"/>
      <c r="Z36" s="393"/>
      <c r="AA36" s="393"/>
      <c r="AB36" s="393"/>
      <c r="AC36" s="393"/>
      <c r="AD36" s="393"/>
      <c r="AE36" s="226"/>
      <c r="AF36" s="361"/>
      <c r="AG36" s="361"/>
      <c r="AH36" s="361"/>
      <c r="AI36" s="361"/>
      <c r="AJ36" s="361"/>
      <c r="AK36" s="362"/>
      <c r="AL36" s="358"/>
      <c r="AM36" s="357"/>
      <c r="AN36" s="357"/>
      <c r="AO36" s="357"/>
      <c r="AP36" s="357"/>
      <c r="AQ36" s="358"/>
      <c r="AR36" s="655"/>
      <c r="AS36" s="656">
        <v>42568</v>
      </c>
      <c r="AT36" s="656">
        <v>42587</v>
      </c>
      <c r="AU36" s="656">
        <v>42634</v>
      </c>
      <c r="AV36" s="359">
        <v>22</v>
      </c>
      <c r="AW36" s="359">
        <v>43</v>
      </c>
      <c r="AX36" s="360"/>
      <c r="AY36" s="361"/>
      <c r="AZ36" s="362"/>
      <c r="BA36" s="363"/>
      <c r="BB36" s="363"/>
      <c r="BC36" s="289"/>
      <c r="BD36" s="357"/>
      <c r="BE36" s="357"/>
      <c r="BF36" s="357"/>
      <c r="BG36" s="357"/>
      <c r="BH36" s="357"/>
      <c r="BI36" s="358"/>
      <c r="BJ36" s="289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</row>
    <row r="37" spans="1:94" ht="22.5" hidden="1" customHeight="1" thickBot="1" x14ac:dyDescent="0.25">
      <c r="A37" s="32"/>
      <c r="B37" s="690"/>
      <c r="C37" s="84" t="s">
        <v>34</v>
      </c>
      <c r="D37" s="113"/>
      <c r="E37" s="160"/>
      <c r="F37" s="547"/>
      <c r="G37" s="108"/>
      <c r="H37" s="109"/>
      <c r="I37" s="108"/>
      <c r="J37" s="114"/>
      <c r="K37" s="115"/>
      <c r="L37" s="79"/>
      <c r="M37" s="81"/>
      <c r="N37" s="81"/>
      <c r="O37" s="81"/>
      <c r="P37" s="82"/>
      <c r="Q37" s="79"/>
      <c r="R37" s="77"/>
      <c r="S37" s="76"/>
      <c r="T37" s="72"/>
      <c r="U37" s="71"/>
      <c r="V37" s="71"/>
      <c r="W37" s="74"/>
      <c r="X37" s="76"/>
      <c r="Y37" s="231"/>
      <c r="Z37" s="232"/>
      <c r="AA37" s="232"/>
      <c r="AB37" s="232"/>
      <c r="AC37" s="233"/>
      <c r="AD37" s="364"/>
      <c r="AE37" s="226"/>
      <c r="AF37" s="283"/>
      <c r="AG37" s="365"/>
      <c r="AH37" s="365"/>
      <c r="AI37" s="365"/>
      <c r="AJ37" s="236"/>
      <c r="AK37" s="228"/>
      <c r="AL37" s="228"/>
      <c r="AM37" s="236"/>
      <c r="AN37" s="236"/>
      <c r="AO37" s="236"/>
      <c r="AP37" s="236"/>
      <c r="AQ37" s="236"/>
      <c r="AR37" s="657"/>
      <c r="AS37" s="658">
        <v>42571</v>
      </c>
      <c r="AT37" s="658">
        <v>42592</v>
      </c>
      <c r="AU37" s="658">
        <v>42633</v>
      </c>
      <c r="AV37" s="367">
        <v>22</v>
      </c>
      <c r="AW37" s="367">
        <v>42.1</v>
      </c>
      <c r="AX37" s="283"/>
      <c r="AY37" s="236"/>
      <c r="AZ37" s="228"/>
      <c r="BA37" s="363"/>
      <c r="BB37" s="363"/>
      <c r="BC37" s="289"/>
      <c r="BD37" s="236"/>
      <c r="BE37" s="236"/>
      <c r="BF37" s="236"/>
      <c r="BG37" s="236"/>
      <c r="BH37" s="236"/>
      <c r="BI37" s="236"/>
      <c r="BJ37" s="289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</row>
    <row r="38" spans="1:94" ht="22.5" hidden="1" customHeight="1" x14ac:dyDescent="0.2">
      <c r="A38" s="32"/>
      <c r="B38" s="116"/>
      <c r="C38" s="117"/>
      <c r="D38" s="116"/>
      <c r="E38" s="161"/>
      <c r="F38" s="161"/>
      <c r="G38" s="116"/>
      <c r="H38" s="116"/>
      <c r="I38" s="116"/>
      <c r="J38" s="118" t="s">
        <v>30</v>
      </c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659"/>
      <c r="AT38" s="659"/>
      <c r="AU38" s="659"/>
      <c r="AV38" s="282"/>
      <c r="AW38" s="282"/>
      <c r="AX38" s="282"/>
      <c r="AY38" s="395"/>
      <c r="AZ38" s="282"/>
      <c r="BA38" s="284"/>
      <c r="BB38" s="284"/>
      <c r="BC38" s="282"/>
      <c r="BD38" s="282"/>
      <c r="BE38" s="282"/>
      <c r="BF38" s="282"/>
      <c r="BG38" s="282"/>
      <c r="BH38" s="282"/>
      <c r="BI38" s="282"/>
      <c r="BJ38" s="282"/>
      <c r="BK38" s="116"/>
      <c r="BL38" s="116"/>
      <c r="BM38" s="116"/>
      <c r="BN38" s="116"/>
      <c r="BO38" s="116"/>
      <c r="BP38" s="32"/>
      <c r="BQ38" s="32"/>
      <c r="BR38" s="32"/>
      <c r="BS38" s="32"/>
      <c r="BT38" s="32"/>
      <c r="BU38" s="32"/>
      <c r="BV38" s="32"/>
      <c r="BW38" s="116"/>
      <c r="BX38" s="116"/>
      <c r="BY38" s="116"/>
      <c r="BZ38" s="87"/>
      <c r="CA38" s="105"/>
      <c r="CB38" s="105"/>
      <c r="CC38" s="105"/>
      <c r="CD38" s="105"/>
      <c r="CE38" s="105"/>
      <c r="CF38" s="105"/>
      <c r="CG38" s="87"/>
      <c r="CH38" s="87"/>
      <c r="CI38" s="87"/>
      <c r="CJ38" s="87"/>
      <c r="CK38" s="87"/>
      <c r="CL38" s="32"/>
      <c r="CM38" s="32"/>
      <c r="CN38" s="32"/>
      <c r="CO38" s="32"/>
      <c r="CP38" s="32"/>
    </row>
    <row r="39" spans="1:94" ht="22.5" customHeight="1" x14ac:dyDescent="0.3">
      <c r="A39" s="32"/>
      <c r="B39" s="120"/>
      <c r="C39" s="252" t="s">
        <v>106</v>
      </c>
      <c r="D39" s="238"/>
      <c r="E39" s="239"/>
      <c r="F39" s="239"/>
      <c r="H39" s="116"/>
      <c r="I39" s="116"/>
      <c r="J39" s="116"/>
      <c r="K39" s="116"/>
      <c r="L39" s="116"/>
      <c r="O39" s="515"/>
      <c r="P39" s="116"/>
      <c r="Q39" s="277"/>
      <c r="R39" s="248"/>
      <c r="S39" s="116"/>
      <c r="T39" s="287"/>
      <c r="U39" s="116"/>
      <c r="V39" s="116"/>
      <c r="W39" s="249"/>
      <c r="X39" s="116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2"/>
      <c r="AQ39" s="282"/>
      <c r="AR39" s="282"/>
      <c r="AS39" s="659"/>
      <c r="AT39" s="659"/>
      <c r="AU39" s="659"/>
      <c r="AV39" s="282"/>
      <c r="AW39" s="282"/>
      <c r="AX39" s="282"/>
      <c r="AY39" s="282"/>
      <c r="AZ39" s="282"/>
      <c r="BA39" s="284"/>
      <c r="BB39" s="284"/>
      <c r="BC39" s="282"/>
      <c r="BD39" s="282"/>
      <c r="BE39" s="282"/>
      <c r="BF39" s="282"/>
      <c r="BG39" s="282"/>
      <c r="BH39" s="282"/>
      <c r="BI39" s="282"/>
      <c r="BJ39" s="282"/>
      <c r="BK39" s="116"/>
      <c r="BL39" s="116"/>
      <c r="BM39" s="116"/>
      <c r="BN39" s="116"/>
      <c r="BO39" s="116"/>
      <c r="BP39" s="32"/>
      <c r="BQ39" s="32"/>
      <c r="BR39" s="32"/>
      <c r="BS39" s="32"/>
      <c r="BT39" s="32"/>
      <c r="BU39" s="32"/>
      <c r="BV39" s="32"/>
      <c r="BW39" s="116"/>
      <c r="BX39" s="116"/>
      <c r="BY39" s="116"/>
      <c r="BZ39" s="87"/>
      <c r="CA39" s="105"/>
      <c r="CB39" s="105"/>
      <c r="CC39" s="105"/>
      <c r="CD39" s="105"/>
      <c r="CE39" s="105"/>
      <c r="CF39" s="105"/>
      <c r="CG39" s="87"/>
      <c r="CH39" s="87"/>
      <c r="CI39" s="87"/>
      <c r="CJ39" s="87"/>
      <c r="CK39" s="87"/>
      <c r="CL39" s="32"/>
      <c r="CM39" s="32"/>
      <c r="CN39" s="32"/>
      <c r="CO39" s="32"/>
      <c r="CP39" s="32"/>
    </row>
    <row r="40" spans="1:94" ht="22.5" customHeight="1" thickBot="1" x14ac:dyDescent="0.35">
      <c r="A40" s="32"/>
      <c r="B40" s="120"/>
      <c r="C40" s="237"/>
      <c r="D40" s="238"/>
      <c r="E40" s="239"/>
      <c r="F40" s="239"/>
      <c r="G40" s="240"/>
      <c r="H40" s="116" t="s">
        <v>94</v>
      </c>
      <c r="I40" s="116"/>
      <c r="J40" s="116"/>
      <c r="K40" s="116"/>
      <c r="L40" s="116"/>
      <c r="M40" s="248"/>
      <c r="N40" s="248"/>
      <c r="O40" s="698"/>
      <c r="P40" s="698"/>
      <c r="Q40" s="585"/>
      <c r="R40" s="585"/>
      <c r="S40" s="585"/>
      <c r="T40" s="585"/>
      <c r="U40" s="116"/>
      <c r="V40" s="116"/>
      <c r="W40" s="116"/>
      <c r="X40" s="116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282"/>
      <c r="AQ40" s="282"/>
      <c r="AR40" s="282"/>
      <c r="AS40" s="664"/>
      <c r="AT40" s="664" t="s">
        <v>128</v>
      </c>
      <c r="AU40" s="659"/>
      <c r="AV40" s="282"/>
      <c r="AW40" s="282"/>
      <c r="AX40" s="282"/>
      <c r="AY40" s="282"/>
      <c r="AZ40" s="282"/>
      <c r="BA40" s="284"/>
      <c r="BB40" s="284"/>
      <c r="BC40" s="282"/>
      <c r="BD40" s="282"/>
      <c r="BE40" s="282"/>
      <c r="BF40" s="282"/>
      <c r="BG40" s="282"/>
      <c r="BH40" s="282"/>
      <c r="BI40" s="282"/>
      <c r="BJ40" s="282"/>
      <c r="BK40" s="116"/>
      <c r="BL40" s="116"/>
      <c r="BM40" s="116"/>
      <c r="BN40" s="116"/>
      <c r="BO40" s="116"/>
      <c r="BP40" s="32"/>
      <c r="BQ40" s="32"/>
      <c r="BR40" s="32"/>
      <c r="BS40" s="32"/>
      <c r="BT40" s="32"/>
      <c r="BU40" s="32"/>
      <c r="BV40" s="32"/>
      <c r="BW40" s="116"/>
      <c r="BX40" s="116"/>
      <c r="BY40" s="116"/>
      <c r="BZ40" s="87"/>
      <c r="CA40" s="105"/>
      <c r="CB40" s="105"/>
      <c r="CC40" s="105"/>
      <c r="CD40" s="105"/>
      <c r="CE40" s="105"/>
      <c r="CF40" s="105"/>
      <c r="CG40" s="87"/>
      <c r="CH40" s="87"/>
      <c r="CI40" s="87"/>
      <c r="CJ40" s="87"/>
      <c r="CK40" s="87"/>
      <c r="CL40" s="32"/>
      <c r="CM40" s="32"/>
      <c r="CN40" s="32"/>
      <c r="CO40" s="32"/>
      <c r="CP40" s="32"/>
    </row>
    <row r="41" spans="1:94" ht="22.5" customHeight="1" x14ac:dyDescent="0.2">
      <c r="B41" s="8"/>
      <c r="C41" s="9" t="s">
        <v>1</v>
      </c>
      <c r="D41" s="10"/>
      <c r="E41" s="715" t="s">
        <v>2</v>
      </c>
      <c r="F41" s="550" t="s">
        <v>102</v>
      </c>
      <c r="G41" s="206" t="s">
        <v>3</v>
      </c>
      <c r="H41" s="207" t="s">
        <v>4</v>
      </c>
      <c r="I41" s="206" t="s">
        <v>5</v>
      </c>
      <c r="J41" s="696" t="s">
        <v>6</v>
      </c>
      <c r="K41" s="697"/>
      <c r="L41" s="15" t="s">
        <v>7</v>
      </c>
      <c r="M41" s="15"/>
      <c r="N41" s="15"/>
      <c r="O41" s="15"/>
      <c r="P41" s="17"/>
      <c r="Q41" s="19"/>
      <c r="R41" s="18"/>
      <c r="S41" s="15" t="s">
        <v>8</v>
      </c>
      <c r="T41" s="15"/>
      <c r="U41" s="15"/>
      <c r="V41" s="15"/>
      <c r="W41" s="15"/>
      <c r="X41" s="16"/>
      <c r="Y41" s="281" t="s">
        <v>9</v>
      </c>
      <c r="Z41" s="281"/>
      <c r="AA41" s="281"/>
      <c r="AB41" s="281"/>
      <c r="AC41" s="281"/>
      <c r="AD41" s="296"/>
      <c r="AE41" s="699" t="s">
        <v>10</v>
      </c>
      <c r="AF41" s="700"/>
      <c r="AG41" s="700"/>
      <c r="AH41" s="700"/>
      <c r="AI41" s="700"/>
      <c r="AJ41" s="700"/>
      <c r="AK41" s="700"/>
      <c r="AL41" s="700"/>
      <c r="AM41" s="699" t="s">
        <v>81</v>
      </c>
      <c r="AN41" s="700"/>
      <c r="AO41" s="700"/>
      <c r="AP41" s="700"/>
      <c r="AQ41" s="701"/>
      <c r="AR41" s="737" t="s">
        <v>127</v>
      </c>
      <c r="AS41" s="719" t="s">
        <v>123</v>
      </c>
      <c r="AT41" s="722" t="s">
        <v>124</v>
      </c>
      <c r="AU41" s="725" t="s">
        <v>125</v>
      </c>
      <c r="AV41" s="745" t="s">
        <v>126</v>
      </c>
      <c r="AW41" s="734" t="s">
        <v>77</v>
      </c>
      <c r="AX41" s="702" t="s">
        <v>11</v>
      </c>
      <c r="AY41" s="703"/>
      <c r="AZ41" s="703"/>
      <c r="BA41" s="703"/>
      <c r="BB41" s="703"/>
      <c r="BC41" s="704"/>
      <c r="BD41" s="699" t="s">
        <v>121</v>
      </c>
      <c r="BE41" s="700"/>
      <c r="BF41" s="700"/>
      <c r="BG41" s="700"/>
      <c r="BH41" s="700"/>
      <c r="BI41" s="701"/>
      <c r="BJ41" s="300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CD41"/>
      <c r="CE41"/>
      <c r="CF41"/>
      <c r="CG41"/>
      <c r="CH41"/>
      <c r="CI41"/>
      <c r="CJ41"/>
      <c r="CK41"/>
      <c r="CL41"/>
      <c r="CM41"/>
      <c r="CN41"/>
      <c r="CO41"/>
      <c r="CP41"/>
    </row>
    <row r="42" spans="1:94" ht="30.75" customHeight="1" x14ac:dyDescent="0.2">
      <c r="B42" s="191"/>
      <c r="C42" s="192"/>
      <c r="D42" s="193"/>
      <c r="E42" s="716"/>
      <c r="F42" s="551" t="s">
        <v>100</v>
      </c>
      <c r="G42" s="214" t="s">
        <v>12</v>
      </c>
      <c r="H42" s="215" t="s">
        <v>13</v>
      </c>
      <c r="I42" s="214" t="s">
        <v>14</v>
      </c>
      <c r="J42" s="264" t="s">
        <v>61</v>
      </c>
      <c r="K42" s="270" t="s">
        <v>64</v>
      </c>
      <c r="L42" s="462" t="s">
        <v>65</v>
      </c>
      <c r="M42" s="211" t="s">
        <v>66</v>
      </c>
      <c r="N42" s="508"/>
      <c r="O42" s="508" t="s">
        <v>67</v>
      </c>
      <c r="P42" s="212" t="s">
        <v>69</v>
      </c>
      <c r="Q42" s="275" t="s">
        <v>15</v>
      </c>
      <c r="R42" s="276" t="s">
        <v>16</v>
      </c>
      <c r="S42" s="684" t="s">
        <v>17</v>
      </c>
      <c r="T42" s="462" t="s">
        <v>65</v>
      </c>
      <c r="U42" s="211" t="s">
        <v>66</v>
      </c>
      <c r="V42" s="508"/>
      <c r="W42" s="508" t="s">
        <v>67</v>
      </c>
      <c r="X42" s="686" t="s">
        <v>18</v>
      </c>
      <c r="Y42" s="709" t="s">
        <v>17</v>
      </c>
      <c r="Z42" s="460" t="s">
        <v>65</v>
      </c>
      <c r="AA42" s="396" t="s">
        <v>66</v>
      </c>
      <c r="AB42" s="509"/>
      <c r="AC42" s="509" t="s">
        <v>67</v>
      </c>
      <c r="AD42" s="712" t="s">
        <v>18</v>
      </c>
      <c r="AE42" s="711" t="s">
        <v>17</v>
      </c>
      <c r="AF42" s="397" t="s">
        <v>65</v>
      </c>
      <c r="AG42" s="398" t="s">
        <v>66</v>
      </c>
      <c r="AH42" s="628"/>
      <c r="AI42" s="628"/>
      <c r="AJ42" s="509" t="s">
        <v>67</v>
      </c>
      <c r="AK42" s="628"/>
      <c r="AL42" s="518" t="s">
        <v>69</v>
      </c>
      <c r="AM42" s="522" t="s">
        <v>66</v>
      </c>
      <c r="AN42" s="629"/>
      <c r="AO42" s="509" t="s">
        <v>67</v>
      </c>
      <c r="AP42" s="398" t="s">
        <v>119</v>
      </c>
      <c r="AQ42" s="399" t="s">
        <v>69</v>
      </c>
      <c r="AR42" s="738"/>
      <c r="AS42" s="720"/>
      <c r="AT42" s="723"/>
      <c r="AU42" s="726"/>
      <c r="AV42" s="746"/>
      <c r="AW42" s="735"/>
      <c r="AX42" s="705"/>
      <c r="AY42" s="706"/>
      <c r="AZ42" s="706"/>
      <c r="BA42" s="706"/>
      <c r="BB42" s="706"/>
      <c r="BC42" s="707"/>
      <c r="BD42" s="522" t="s">
        <v>66</v>
      </c>
      <c r="BE42" s="629"/>
      <c r="BF42" s="509" t="s">
        <v>67</v>
      </c>
      <c r="BG42" s="628"/>
      <c r="BH42" s="398" t="s">
        <v>68</v>
      </c>
      <c r="BI42" s="399" t="s">
        <v>69</v>
      </c>
      <c r="BJ42" s="506" t="s">
        <v>104</v>
      </c>
      <c r="BK42" s="256" t="s">
        <v>78</v>
      </c>
      <c r="BL42"/>
      <c r="BM42"/>
      <c r="BN42" t="s">
        <v>73</v>
      </c>
      <c r="BO42" t="s">
        <v>74</v>
      </c>
      <c r="BP42" t="s">
        <v>70</v>
      </c>
      <c r="BQ42" t="s">
        <v>70</v>
      </c>
      <c r="BR42" t="s">
        <v>72</v>
      </c>
      <c r="BS42"/>
      <c r="BT42"/>
      <c r="BU42"/>
      <c r="BV42"/>
      <c r="BW42"/>
      <c r="BX42"/>
      <c r="CD42"/>
      <c r="CE42"/>
      <c r="CF42"/>
      <c r="CG42"/>
      <c r="CH42"/>
      <c r="CI42"/>
      <c r="CJ42"/>
      <c r="CK42"/>
      <c r="CL42"/>
      <c r="CM42"/>
      <c r="CN42"/>
      <c r="CO42"/>
      <c r="CP42"/>
    </row>
    <row r="43" spans="1:94" ht="22.5" customHeight="1" thickBot="1" x14ac:dyDescent="0.25">
      <c r="B43" s="20"/>
      <c r="C43" s="21"/>
      <c r="D43" s="21"/>
      <c r="E43" s="208" t="s">
        <v>57</v>
      </c>
      <c r="F43" s="552" t="s">
        <v>101</v>
      </c>
      <c r="G43" s="209" t="s">
        <v>58</v>
      </c>
      <c r="H43" s="210" t="s">
        <v>59</v>
      </c>
      <c r="I43" s="209" t="s">
        <v>60</v>
      </c>
      <c r="J43" s="265" t="s">
        <v>62</v>
      </c>
      <c r="K43" s="209" t="s">
        <v>63</v>
      </c>
      <c r="L43" s="27">
        <v>44699</v>
      </c>
      <c r="M43" s="213">
        <v>44709</v>
      </c>
      <c r="N43" s="213">
        <v>45099</v>
      </c>
      <c r="O43" s="213">
        <v>44737</v>
      </c>
      <c r="P43" s="584">
        <v>44765</v>
      </c>
      <c r="Q43" s="682" t="s">
        <v>80</v>
      </c>
      <c r="R43" s="683"/>
      <c r="S43" s="685"/>
      <c r="T43" s="27">
        <f>L43</f>
        <v>44699</v>
      </c>
      <c r="U43" s="213">
        <f>M43</f>
        <v>44709</v>
      </c>
      <c r="V43" s="213">
        <f>N43</f>
        <v>45099</v>
      </c>
      <c r="W43" s="27">
        <f>O43</f>
        <v>44737</v>
      </c>
      <c r="X43" s="687"/>
      <c r="Y43" s="710"/>
      <c r="Z43" s="27">
        <f>L43</f>
        <v>44699</v>
      </c>
      <c r="AA43" s="213">
        <f>M43</f>
        <v>44709</v>
      </c>
      <c r="AB43" s="213">
        <f>N43</f>
        <v>45099</v>
      </c>
      <c r="AC43" s="27">
        <f>O43</f>
        <v>44737</v>
      </c>
      <c r="AD43" s="713"/>
      <c r="AE43" s="710"/>
      <c r="AF43" s="27">
        <f>L43</f>
        <v>44699</v>
      </c>
      <c r="AG43" s="519">
        <f>M43</f>
        <v>44709</v>
      </c>
      <c r="AH43" s="519">
        <v>45090</v>
      </c>
      <c r="AI43" s="519">
        <f>N43</f>
        <v>45099</v>
      </c>
      <c r="AJ43" s="213">
        <f>O43</f>
        <v>44737</v>
      </c>
      <c r="AK43" s="519">
        <v>45111</v>
      </c>
      <c r="AL43" s="519">
        <f>P43</f>
        <v>44765</v>
      </c>
      <c r="AM43" s="634">
        <f>M43</f>
        <v>44709</v>
      </c>
      <c r="AN43" s="400">
        <f>N43</f>
        <v>45099</v>
      </c>
      <c r="AO43" s="213">
        <f>O43</f>
        <v>44737</v>
      </c>
      <c r="AP43" s="213">
        <v>45111</v>
      </c>
      <c r="AQ43" s="401">
        <f>P43</f>
        <v>44765</v>
      </c>
      <c r="AR43" s="644">
        <v>45103</v>
      </c>
      <c r="AS43" s="721"/>
      <c r="AT43" s="724"/>
      <c r="AU43" s="727"/>
      <c r="AV43" s="747"/>
      <c r="AW43" s="736"/>
      <c r="AX43" s="308" t="s">
        <v>20</v>
      </c>
      <c r="AY43" s="309" t="s">
        <v>21</v>
      </c>
      <c r="AZ43" s="309" t="s">
        <v>22</v>
      </c>
      <c r="BA43" s="309" t="s">
        <v>23</v>
      </c>
      <c r="BB43" s="309" t="s">
        <v>24</v>
      </c>
      <c r="BC43" s="620" t="s">
        <v>91</v>
      </c>
      <c r="BD43" s="634"/>
      <c r="BE43" s="400">
        <v>45090</v>
      </c>
      <c r="BF43" s="213">
        <v>45103</v>
      </c>
      <c r="BG43" s="213">
        <v>45111</v>
      </c>
      <c r="BH43" s="400"/>
      <c r="BI43" s="401"/>
      <c r="BJ43" s="461">
        <v>44778</v>
      </c>
      <c r="BK43"/>
      <c r="BL43"/>
      <c r="BM43"/>
      <c r="BN43"/>
      <c r="BO43" s="218" t="s">
        <v>75</v>
      </c>
      <c r="BP43"/>
      <c r="BQ43" t="s">
        <v>76</v>
      </c>
      <c r="BR43"/>
      <c r="BS43" t="s">
        <v>71</v>
      </c>
      <c r="BT43"/>
      <c r="BU43"/>
      <c r="BV43"/>
      <c r="BW43"/>
      <c r="BX43"/>
      <c r="CD43"/>
      <c r="CE43"/>
      <c r="CF43"/>
      <c r="CG43"/>
      <c r="CH43"/>
      <c r="CI43"/>
      <c r="CJ43"/>
      <c r="CK43"/>
      <c r="CL43"/>
      <c r="CM43"/>
      <c r="CN43"/>
      <c r="CO43"/>
      <c r="CP43"/>
    </row>
    <row r="44" spans="1:94" ht="22.5" customHeight="1" thickTop="1" x14ac:dyDescent="0.2">
      <c r="A44" s="32"/>
      <c r="B44" s="714" t="s">
        <v>31</v>
      </c>
      <c r="C44" s="260" t="s">
        <v>89</v>
      </c>
      <c r="D44" s="106" t="s">
        <v>92</v>
      </c>
      <c r="E44" s="162">
        <v>45051</v>
      </c>
      <c r="F44" s="561"/>
      <c r="G44" s="44">
        <v>24.691358024691358</v>
      </c>
      <c r="H44" s="45">
        <v>4.0999999999999996</v>
      </c>
      <c r="I44" s="44">
        <v>3.4</v>
      </c>
      <c r="J44" s="266">
        <v>13.9</v>
      </c>
      <c r="K44" s="271">
        <v>2.4</v>
      </c>
      <c r="L44" s="38">
        <v>16.253846153846155</v>
      </c>
      <c r="M44" s="190">
        <v>21.715384615384615</v>
      </c>
      <c r="N44" s="122">
        <v>45.5</v>
      </c>
      <c r="O44" s="122">
        <v>52.316000000000003</v>
      </c>
      <c r="P44" s="123"/>
      <c r="Q44" s="107"/>
      <c r="R44" s="123"/>
      <c r="S44" s="121">
        <v>4</v>
      </c>
      <c r="T44" s="586">
        <v>4</v>
      </c>
      <c r="U44" s="510">
        <v>8.5</v>
      </c>
      <c r="V44" s="242">
        <v>22.2</v>
      </c>
      <c r="W44" s="242">
        <v>22.788</v>
      </c>
      <c r="X44" s="243"/>
      <c r="Y44" s="402">
        <f>IF(S44="","",+S44*$G44)</f>
        <v>98.76543209876543</v>
      </c>
      <c r="Z44" s="403">
        <f t="shared" ref="Z44:Z49" si="11">IF(T44="","",+T44*$G44)</f>
        <v>98.76543209876543</v>
      </c>
      <c r="AA44" s="404">
        <f t="shared" ref="AA44:AB49" si="12">IF(U44="","",+U44*$G44)</f>
        <v>209.87654320987653</v>
      </c>
      <c r="AB44" s="404">
        <f t="shared" si="12"/>
        <v>548.14814814814815</v>
      </c>
      <c r="AC44" s="405">
        <f t="shared" ref="AC44:AC49" si="13">IF(W44="","",+W44*$G44)</f>
        <v>562.66666666666663</v>
      </c>
      <c r="AD44" s="406" t="str">
        <f>IF(X44="","",+X44*#REF!)</f>
        <v/>
      </c>
      <c r="AE44" s="254">
        <f t="shared" ref="AE44:AE49" si="14">K44</f>
        <v>2.4</v>
      </c>
      <c r="AF44" s="318">
        <v>4.2692307692307692</v>
      </c>
      <c r="AG44" s="278">
        <v>6.5769230769230766</v>
      </c>
      <c r="AH44" s="278">
        <v>9.8000000000000007</v>
      </c>
      <c r="AI44" s="278">
        <v>11.36</v>
      </c>
      <c r="AJ44" s="278">
        <v>11.685599999999999</v>
      </c>
      <c r="AK44" s="251">
        <v>13.26</v>
      </c>
      <c r="AL44" s="251"/>
      <c r="AM44" s="523">
        <v>4.3</v>
      </c>
      <c r="AN44" s="630">
        <v>4.2</v>
      </c>
      <c r="AO44" s="251">
        <v>4.3</v>
      </c>
      <c r="AP44" s="637">
        <v>4.3</v>
      </c>
      <c r="AQ44" s="407"/>
      <c r="AR44" s="254">
        <v>2</v>
      </c>
      <c r="AS44" s="649">
        <v>45103</v>
      </c>
      <c r="AT44" s="649">
        <f>AS44+20</f>
        <v>45123</v>
      </c>
      <c r="AU44" s="649"/>
      <c r="AV44" s="665">
        <f t="shared" ref="AV44:AW48" si="15">AT44-AS44</f>
        <v>20</v>
      </c>
      <c r="AW44" s="409">
        <f t="shared" si="15"/>
        <v>-45123</v>
      </c>
      <c r="AX44" s="616"/>
      <c r="AY44" s="617"/>
      <c r="AZ44" s="617"/>
      <c r="BA44" s="617"/>
      <c r="BB44" s="618"/>
      <c r="BC44" s="619">
        <f t="shared" ref="BC44:BC49" si="16">AY44*0.25+AZ44*0.5+BA44*0.75+BB44</f>
        <v>0</v>
      </c>
      <c r="BD44" s="523"/>
      <c r="BE44" s="630">
        <v>44.7</v>
      </c>
      <c r="BF44" s="637">
        <v>40.299999999999997</v>
      </c>
      <c r="BG44" s="408">
        <v>35.6</v>
      </c>
      <c r="BH44" s="408"/>
      <c r="BI44" s="407"/>
      <c r="BJ44" s="606">
        <v>37.799999999999997</v>
      </c>
      <c r="BK44" s="291">
        <v>32.5</v>
      </c>
      <c r="BL44"/>
      <c r="BM44"/>
      <c r="BN44" s="219">
        <f>+I44</f>
        <v>3.4</v>
      </c>
      <c r="BO44" s="246">
        <f>+AF43-E44</f>
        <v>-352</v>
      </c>
      <c r="BP44" s="216">
        <f t="shared" ref="BP44:BP49" si="17">+AF44-+AE44</f>
        <v>1.8692307692307693</v>
      </c>
      <c r="BQ44">
        <f t="shared" ref="BQ44:BQ49" si="18">+BP44/BO44*7</f>
        <v>-3.7172202797202798E-2</v>
      </c>
      <c r="BR44" s="217">
        <f t="shared" ref="BR44:BR49" si="19">+Z44-Y44</f>
        <v>0</v>
      </c>
      <c r="BS44">
        <f t="shared" ref="BS44:BS49" si="20">+BR44/BO44</f>
        <v>0</v>
      </c>
      <c r="BT44"/>
      <c r="BU44"/>
      <c r="BV44"/>
      <c r="BW44"/>
      <c r="BX44"/>
      <c r="CD44"/>
      <c r="CE44"/>
      <c r="CF44"/>
      <c r="CG44"/>
      <c r="CH44"/>
      <c r="CI44"/>
      <c r="CJ44"/>
      <c r="CK44"/>
      <c r="CL44"/>
      <c r="CM44"/>
      <c r="CN44"/>
      <c r="CO44"/>
      <c r="CP44"/>
    </row>
    <row r="45" spans="1:94" ht="22.5" customHeight="1" x14ac:dyDescent="0.2">
      <c r="A45" s="32"/>
      <c r="B45" s="688"/>
      <c r="C45" s="260" t="s">
        <v>82</v>
      </c>
      <c r="D45" s="106" t="s">
        <v>92</v>
      </c>
      <c r="E45" s="247">
        <v>45049</v>
      </c>
      <c r="F45" s="562">
        <v>7.7</v>
      </c>
      <c r="G45" s="44">
        <v>23.474178403755868</v>
      </c>
      <c r="H45" s="45">
        <v>3.6</v>
      </c>
      <c r="I45" s="44">
        <v>3.1</v>
      </c>
      <c r="J45" s="267">
        <v>13.2</v>
      </c>
      <c r="K45" s="41">
        <v>3</v>
      </c>
      <c r="L45" s="38">
        <v>18.877777777777776</v>
      </c>
      <c r="M45" s="190">
        <v>25.1</v>
      </c>
      <c r="N45" s="122"/>
      <c r="O45" s="122">
        <v>51.35</v>
      </c>
      <c r="P45" s="123"/>
      <c r="Q45" s="107"/>
      <c r="R45" s="123"/>
      <c r="S45" s="124">
        <v>3.58</v>
      </c>
      <c r="T45" s="48">
        <v>3.6</v>
      </c>
      <c r="U45" s="511">
        <v>5</v>
      </c>
      <c r="V45" s="244"/>
      <c r="W45" s="244">
        <v>18.399999999999999</v>
      </c>
      <c r="X45" s="245"/>
      <c r="Y45" s="402">
        <f t="shared" ref="Y45:Y49" si="21">IF(S45="","",+S45*$G45)</f>
        <v>84.037558685446015</v>
      </c>
      <c r="Z45" s="403">
        <f t="shared" si="11"/>
        <v>84.507042253521121</v>
      </c>
      <c r="AA45" s="404">
        <f t="shared" si="12"/>
        <v>117.37089201877934</v>
      </c>
      <c r="AB45" s="404" t="str">
        <f t="shared" si="12"/>
        <v/>
      </c>
      <c r="AC45" s="405">
        <f t="shared" si="13"/>
        <v>431.92488262910791</v>
      </c>
      <c r="AD45" s="406" t="str">
        <f>IF(X45="","",+X45*#REF!)</f>
        <v/>
      </c>
      <c r="AE45" s="254">
        <f t="shared" si="14"/>
        <v>3</v>
      </c>
      <c r="AF45" s="318">
        <v>4.6222222222222218</v>
      </c>
      <c r="AG45" s="278">
        <v>6.4</v>
      </c>
      <c r="AH45" s="251"/>
      <c r="AI45" s="251"/>
      <c r="AJ45" s="251">
        <v>11.24</v>
      </c>
      <c r="AK45" s="251">
        <v>12.68</v>
      </c>
      <c r="AL45" s="251"/>
      <c r="AM45" s="523">
        <v>4.5</v>
      </c>
      <c r="AN45" s="630"/>
      <c r="AO45" s="251">
        <v>4.4000000000000004</v>
      </c>
      <c r="AP45" s="251">
        <v>4.4000000000000004</v>
      </c>
      <c r="AQ45" s="407"/>
      <c r="AR45" s="254">
        <v>2</v>
      </c>
      <c r="AS45" s="649">
        <v>45103</v>
      </c>
      <c r="AT45" s="649">
        <f t="shared" ref="AT45:AT49" si="22">AS45+20</f>
        <v>45123</v>
      </c>
      <c r="AU45" s="649"/>
      <c r="AV45" s="409">
        <f t="shared" si="15"/>
        <v>20</v>
      </c>
      <c r="AW45" s="409">
        <f t="shared" si="15"/>
        <v>-45123</v>
      </c>
      <c r="AX45" s="589"/>
      <c r="AY45" s="590"/>
      <c r="AZ45" s="590"/>
      <c r="BA45" s="590"/>
      <c r="BB45" s="591"/>
      <c r="BC45" s="587">
        <f t="shared" si="16"/>
        <v>0</v>
      </c>
      <c r="BD45" s="523"/>
      <c r="BE45" s="630"/>
      <c r="BF45" s="251"/>
      <c r="BG45" s="278"/>
      <c r="BH45" s="278"/>
      <c r="BI45" s="407"/>
      <c r="BJ45" s="606" t="s">
        <v>105</v>
      </c>
      <c r="BK45" s="292" t="s">
        <v>103</v>
      </c>
      <c r="BL45"/>
      <c r="BM45"/>
      <c r="BN45" s="219">
        <f>+I45</f>
        <v>3.1</v>
      </c>
      <c r="BO45">
        <v>17</v>
      </c>
      <c r="BP45" s="216">
        <f t="shared" si="17"/>
        <v>1.6222222222222218</v>
      </c>
      <c r="BQ45">
        <f t="shared" si="18"/>
        <v>0.66797385620915017</v>
      </c>
      <c r="BR45" s="217">
        <f t="shared" si="19"/>
        <v>0.4694835680751055</v>
      </c>
      <c r="BS45">
        <f t="shared" si="20"/>
        <v>2.7616680475006206E-2</v>
      </c>
      <c r="BT45"/>
      <c r="BU45"/>
      <c r="BV45"/>
      <c r="BW45"/>
      <c r="BX45"/>
      <c r="CD45"/>
      <c r="CE45"/>
      <c r="CF45"/>
      <c r="CG45"/>
      <c r="CH45"/>
      <c r="CI45"/>
      <c r="CJ45"/>
      <c r="CK45"/>
      <c r="CL45"/>
      <c r="CM45"/>
      <c r="CN45"/>
      <c r="CO45"/>
      <c r="CP45"/>
    </row>
    <row r="46" spans="1:94" ht="22.5" customHeight="1" x14ac:dyDescent="0.2">
      <c r="A46" s="32"/>
      <c r="B46" s="688"/>
      <c r="C46" s="260" t="s">
        <v>83</v>
      </c>
      <c r="D46" s="106" t="s">
        <v>92</v>
      </c>
      <c r="E46" s="247">
        <v>45052</v>
      </c>
      <c r="F46" s="562"/>
      <c r="G46" s="44">
        <v>27.777777777777779</v>
      </c>
      <c r="H46" s="45">
        <v>3.1</v>
      </c>
      <c r="I46" s="44">
        <v>4</v>
      </c>
      <c r="J46" s="267">
        <v>13.6</v>
      </c>
      <c r="K46" s="41">
        <v>2.7</v>
      </c>
      <c r="L46" s="38">
        <v>19.184615384615384</v>
      </c>
      <c r="M46" s="190">
        <v>26.338461538461537</v>
      </c>
      <c r="N46" s="122">
        <v>48.75</v>
      </c>
      <c r="O46" s="122">
        <v>49.024000000000001</v>
      </c>
      <c r="P46" s="123"/>
      <c r="Q46" s="107"/>
      <c r="R46" s="123"/>
      <c r="S46" s="124">
        <v>3</v>
      </c>
      <c r="T46" s="48">
        <v>3.1</v>
      </c>
      <c r="U46" s="511">
        <v>6.2846153846153854</v>
      </c>
      <c r="V46" s="244">
        <v>16.5</v>
      </c>
      <c r="W46" s="244">
        <v>14.899999999999999</v>
      </c>
      <c r="X46" s="257"/>
      <c r="Y46" s="402">
        <f t="shared" si="21"/>
        <v>83.333333333333343</v>
      </c>
      <c r="Z46" s="403">
        <f t="shared" si="11"/>
        <v>86.111111111111114</v>
      </c>
      <c r="AA46" s="404">
        <f t="shared" si="12"/>
        <v>174.5726495726496</v>
      </c>
      <c r="AB46" s="404">
        <f t="shared" si="12"/>
        <v>458.33333333333337</v>
      </c>
      <c r="AC46" s="405">
        <f t="shared" si="13"/>
        <v>413.88888888888886</v>
      </c>
      <c r="AD46" s="406" t="str">
        <f>IF(X46="","",+X46*#REF!)</f>
        <v/>
      </c>
      <c r="AE46" s="254">
        <f t="shared" si="14"/>
        <v>2.7</v>
      </c>
      <c r="AF46" s="410">
        <v>4.3999999999999995</v>
      </c>
      <c r="AG46" s="278">
        <v>6.4</v>
      </c>
      <c r="AH46" s="251">
        <v>9.5</v>
      </c>
      <c r="AI46" s="251">
        <v>10.72</v>
      </c>
      <c r="AJ46" s="251">
        <v>11.3088</v>
      </c>
      <c r="AK46" s="251">
        <v>12.5</v>
      </c>
      <c r="AL46" s="251"/>
      <c r="AM46" s="523">
        <v>4.4000000000000004</v>
      </c>
      <c r="AN46" s="630">
        <v>4.2</v>
      </c>
      <c r="AO46" s="251">
        <v>4.4000000000000004</v>
      </c>
      <c r="AP46" s="251">
        <v>4.3</v>
      </c>
      <c r="AQ46" s="407"/>
      <c r="AR46" s="254">
        <v>3</v>
      </c>
      <c r="AS46" s="649">
        <v>45102</v>
      </c>
      <c r="AT46" s="649">
        <f t="shared" si="22"/>
        <v>45122</v>
      </c>
      <c r="AU46" s="649"/>
      <c r="AV46" s="409">
        <f t="shared" si="15"/>
        <v>20</v>
      </c>
      <c r="AW46" s="409">
        <f t="shared" si="15"/>
        <v>-45122</v>
      </c>
      <c r="AX46" s="589"/>
      <c r="AY46" s="590"/>
      <c r="AZ46" s="590"/>
      <c r="BA46" s="590"/>
      <c r="BB46" s="591"/>
      <c r="BC46" s="587">
        <f t="shared" si="16"/>
        <v>0</v>
      </c>
      <c r="BD46" s="523"/>
      <c r="BE46" s="630">
        <v>41.5</v>
      </c>
      <c r="BF46" s="251">
        <v>39.9</v>
      </c>
      <c r="BG46" s="278">
        <v>38.200000000000003</v>
      </c>
      <c r="BH46" s="278"/>
      <c r="BI46" s="407"/>
      <c r="BJ46" s="599">
        <v>39.4</v>
      </c>
      <c r="BK46" s="599">
        <v>33.6</v>
      </c>
      <c r="BL46"/>
      <c r="BM46"/>
      <c r="BN46" s="219">
        <f>+I46</f>
        <v>4</v>
      </c>
      <c r="BO46">
        <v>17</v>
      </c>
      <c r="BP46" s="216">
        <f t="shared" si="17"/>
        <v>1.6999999999999993</v>
      </c>
      <c r="BQ46">
        <f t="shared" si="18"/>
        <v>0.69999999999999973</v>
      </c>
      <c r="BR46" s="217">
        <f t="shared" si="19"/>
        <v>2.7777777777777715</v>
      </c>
      <c r="BS46">
        <f>+BR46/BO46</f>
        <v>0.16339869281045716</v>
      </c>
      <c r="BT46"/>
      <c r="BU46"/>
      <c r="BV46"/>
      <c r="BW46"/>
      <c r="BX46"/>
      <c r="CD46"/>
      <c r="CE46"/>
      <c r="CF46"/>
      <c r="CG46"/>
      <c r="CH46"/>
      <c r="CI46"/>
      <c r="CJ46"/>
      <c r="CK46"/>
      <c r="CL46"/>
      <c r="CM46"/>
      <c r="CN46"/>
      <c r="CO46"/>
      <c r="CP46"/>
    </row>
    <row r="47" spans="1:94" ht="22.5" customHeight="1" x14ac:dyDescent="0.2">
      <c r="A47" s="32"/>
      <c r="B47" s="688"/>
      <c r="C47" s="260" t="s">
        <v>84</v>
      </c>
      <c r="D47" s="106" t="s">
        <v>92</v>
      </c>
      <c r="E47" s="162">
        <v>45049</v>
      </c>
      <c r="F47" s="561"/>
      <c r="G47" s="44">
        <v>24.691358024691358</v>
      </c>
      <c r="H47" s="45">
        <v>2.9</v>
      </c>
      <c r="I47" s="44">
        <v>3.3</v>
      </c>
      <c r="J47" s="267">
        <v>14.1</v>
      </c>
      <c r="K47" s="41">
        <v>3.3</v>
      </c>
      <c r="L47" s="38">
        <v>23.199485188061686</v>
      </c>
      <c r="M47" s="190">
        <v>32.299999999999997</v>
      </c>
      <c r="N47" s="122"/>
      <c r="O47" s="122">
        <v>57.55</v>
      </c>
      <c r="P47" s="123"/>
      <c r="Q47" s="107"/>
      <c r="R47" s="123"/>
      <c r="S47" s="124">
        <v>2.9</v>
      </c>
      <c r="T47" s="48">
        <v>3</v>
      </c>
      <c r="U47" s="511">
        <v>8.6999999999999993</v>
      </c>
      <c r="V47" s="244"/>
      <c r="W47" s="244">
        <v>14.8</v>
      </c>
      <c r="X47" s="257"/>
      <c r="Y47" s="402">
        <f t="shared" si="21"/>
        <v>71.604938271604937</v>
      </c>
      <c r="Z47" s="403">
        <f t="shared" si="11"/>
        <v>74.074074074074076</v>
      </c>
      <c r="AA47" s="404">
        <f t="shared" si="12"/>
        <v>214.81481481481478</v>
      </c>
      <c r="AB47" s="404" t="str">
        <f t="shared" si="12"/>
        <v/>
      </c>
      <c r="AC47" s="405">
        <f t="shared" si="13"/>
        <v>365.4320987654321</v>
      </c>
      <c r="AD47" s="406" t="str">
        <f>IF(X47="","",+X47*#REF!)</f>
        <v/>
      </c>
      <c r="AE47" s="254">
        <f t="shared" si="14"/>
        <v>3.3</v>
      </c>
      <c r="AF47" s="410">
        <v>5.209090909090909</v>
      </c>
      <c r="AG47" s="278">
        <v>6.5</v>
      </c>
      <c r="AH47" s="251">
        <v>10.7</v>
      </c>
      <c r="AI47" s="251"/>
      <c r="AJ47" s="251">
        <v>11.7</v>
      </c>
      <c r="AK47" s="251">
        <v>13.94</v>
      </c>
      <c r="AL47" s="251"/>
      <c r="AM47" s="523">
        <v>4.2</v>
      </c>
      <c r="AN47" s="630"/>
      <c r="AO47" s="251">
        <v>4.4000000000000004</v>
      </c>
      <c r="AP47" s="251">
        <v>4.3</v>
      </c>
      <c r="AQ47" s="407"/>
      <c r="AR47" s="254">
        <v>7.6</v>
      </c>
      <c r="AS47" s="649">
        <v>45101</v>
      </c>
      <c r="AT47" s="649">
        <f t="shared" si="22"/>
        <v>45121</v>
      </c>
      <c r="AU47" s="649"/>
      <c r="AV47" s="409">
        <f t="shared" si="15"/>
        <v>20</v>
      </c>
      <c r="AW47" s="409">
        <f t="shared" si="15"/>
        <v>-45121</v>
      </c>
      <c r="AX47" s="589"/>
      <c r="AY47" s="590"/>
      <c r="AZ47" s="590"/>
      <c r="BA47" s="590"/>
      <c r="BB47" s="591"/>
      <c r="BC47" s="587">
        <f t="shared" si="16"/>
        <v>0</v>
      </c>
      <c r="BD47" s="523"/>
      <c r="BE47" s="630"/>
      <c r="BF47" s="251"/>
      <c r="BG47" s="251"/>
      <c r="BH47" s="278"/>
      <c r="BI47" s="407"/>
      <c r="BJ47" s="599" t="s">
        <v>105</v>
      </c>
      <c r="BK47" s="599" t="s">
        <v>103</v>
      </c>
      <c r="BL47"/>
      <c r="BM47"/>
      <c r="BN47" s="219">
        <f>+I47</f>
        <v>3.3</v>
      </c>
      <c r="BO47">
        <v>12</v>
      </c>
      <c r="BP47" s="216">
        <f t="shared" si="17"/>
        <v>1.9090909090909092</v>
      </c>
      <c r="BQ47">
        <f t="shared" si="18"/>
        <v>1.1136363636363635</v>
      </c>
      <c r="BR47" s="217">
        <f t="shared" si="19"/>
        <v>2.4691358024691397</v>
      </c>
      <c r="BS47">
        <f t="shared" si="20"/>
        <v>0.2057613168724283</v>
      </c>
      <c r="BT47"/>
      <c r="BU47"/>
      <c r="BV47"/>
      <c r="BW47"/>
      <c r="BX47"/>
      <c r="CD47"/>
      <c r="CE47"/>
      <c r="CF47"/>
      <c r="CG47"/>
      <c r="CH47"/>
      <c r="CI47"/>
      <c r="CJ47"/>
      <c r="CK47"/>
      <c r="CL47"/>
      <c r="CM47"/>
      <c r="CN47"/>
      <c r="CO47"/>
      <c r="CP47"/>
    </row>
    <row r="48" spans="1:94" ht="22.5" customHeight="1" thickBot="1" x14ac:dyDescent="0.25">
      <c r="A48" s="32"/>
      <c r="B48" s="688"/>
      <c r="C48" s="464" t="s">
        <v>85</v>
      </c>
      <c r="D48" s="465" t="s">
        <v>92</v>
      </c>
      <c r="E48" s="466">
        <v>45049</v>
      </c>
      <c r="F48" s="563">
        <v>7.7</v>
      </c>
      <c r="G48" s="55">
        <v>25.062656641604008</v>
      </c>
      <c r="H48" s="467">
        <v>3.2</v>
      </c>
      <c r="I48" s="55">
        <v>3.1</v>
      </c>
      <c r="J48" s="268">
        <v>13.8</v>
      </c>
      <c r="K48" s="52">
        <v>3</v>
      </c>
      <c r="L48" s="50">
        <v>14.600000000000001</v>
      </c>
      <c r="M48" s="468">
        <v>22.599999999999998</v>
      </c>
      <c r="N48" s="468">
        <v>44.1</v>
      </c>
      <c r="O48" s="468">
        <v>49.242857142857147</v>
      </c>
      <c r="P48" s="52"/>
      <c r="Q48" s="469"/>
      <c r="R48" s="470"/>
      <c r="S48" s="471">
        <v>3.16</v>
      </c>
      <c r="T48" s="125">
        <v>3</v>
      </c>
      <c r="U48" s="472">
        <v>7.5</v>
      </c>
      <c r="V48" s="472">
        <v>15.6</v>
      </c>
      <c r="W48" s="472">
        <v>15.135714285714286</v>
      </c>
      <c r="X48" s="259"/>
      <c r="Y48" s="473">
        <f t="shared" si="21"/>
        <v>79.197994987468661</v>
      </c>
      <c r="Z48" s="474">
        <f t="shared" si="11"/>
        <v>75.187969924812023</v>
      </c>
      <c r="AA48" s="475">
        <f t="shared" si="12"/>
        <v>187.96992481203006</v>
      </c>
      <c r="AB48" s="475">
        <f t="shared" si="12"/>
        <v>390.97744360902249</v>
      </c>
      <c r="AC48" s="475">
        <f t="shared" si="13"/>
        <v>379.34121016827783</v>
      </c>
      <c r="AD48" s="476" t="str">
        <f>IF(X48="","",+X48*#REF!)</f>
        <v/>
      </c>
      <c r="AE48" s="327">
        <f t="shared" si="14"/>
        <v>3</v>
      </c>
      <c r="AF48" s="332">
        <v>4.6363636363636358</v>
      </c>
      <c r="AG48" s="411">
        <v>6.6</v>
      </c>
      <c r="AH48" s="411">
        <v>9.1</v>
      </c>
      <c r="AI48" s="411">
        <v>10.36</v>
      </c>
      <c r="AJ48" s="411">
        <v>10.715</v>
      </c>
      <c r="AK48" s="478">
        <v>12.02</v>
      </c>
      <c r="AL48" s="478"/>
      <c r="AM48" s="524">
        <v>4.4000000000000004</v>
      </c>
      <c r="AN48" s="631">
        <v>4.3</v>
      </c>
      <c r="AO48" s="478">
        <v>4.3</v>
      </c>
      <c r="AP48" s="478">
        <v>4.3</v>
      </c>
      <c r="AQ48" s="477"/>
      <c r="AR48" s="327">
        <v>1.25</v>
      </c>
      <c r="AS48" s="652">
        <v>45104</v>
      </c>
      <c r="AT48" s="652">
        <f t="shared" si="22"/>
        <v>45124</v>
      </c>
      <c r="AU48" s="652"/>
      <c r="AV48" s="420">
        <f t="shared" si="15"/>
        <v>20</v>
      </c>
      <c r="AW48" s="420">
        <f t="shared" si="15"/>
        <v>-45124</v>
      </c>
      <c r="AX48" s="592"/>
      <c r="AY48" s="593"/>
      <c r="AZ48" s="593"/>
      <c r="BA48" s="593"/>
      <c r="BB48" s="577"/>
      <c r="BC48" s="588">
        <f t="shared" si="16"/>
        <v>0</v>
      </c>
      <c r="BD48" s="524"/>
      <c r="BE48" s="631"/>
      <c r="BF48" s="478"/>
      <c r="BG48" s="478"/>
      <c r="BH48" s="411"/>
      <c r="BI48" s="477"/>
      <c r="BJ48" s="599">
        <v>39.5</v>
      </c>
      <c r="BK48" s="599">
        <v>31.2</v>
      </c>
      <c r="BL48"/>
      <c r="BM48"/>
      <c r="BN48" s="219">
        <f>+I48</f>
        <v>3.1</v>
      </c>
      <c r="BO48">
        <v>14</v>
      </c>
      <c r="BP48" s="216">
        <f t="shared" si="17"/>
        <v>1.6363636363636358</v>
      </c>
      <c r="BQ48">
        <f t="shared" si="18"/>
        <v>0.8181818181818179</v>
      </c>
      <c r="BR48" s="217">
        <f t="shared" si="19"/>
        <v>-4.0100250626566378</v>
      </c>
      <c r="BS48">
        <f t="shared" si="20"/>
        <v>-0.2864303616183313</v>
      </c>
      <c r="BT48"/>
      <c r="BU48"/>
      <c r="BV48"/>
      <c r="BW48"/>
      <c r="BX48"/>
      <c r="CD48"/>
      <c r="CE48"/>
      <c r="CF48"/>
      <c r="CG48"/>
      <c r="CH48"/>
      <c r="CI48"/>
      <c r="CJ48"/>
      <c r="CK48"/>
      <c r="CL48"/>
      <c r="CM48"/>
      <c r="CN48"/>
      <c r="CO48"/>
      <c r="CP48"/>
    </row>
    <row r="49" spans="1:94" ht="22.5" customHeight="1" thickBot="1" x14ac:dyDescent="0.25">
      <c r="A49" s="32"/>
      <c r="B49" s="689"/>
      <c r="C49" s="479" t="s">
        <v>86</v>
      </c>
      <c r="D49" s="480" t="s">
        <v>93</v>
      </c>
      <c r="E49" s="481">
        <v>45056</v>
      </c>
      <c r="F49" s="611">
        <v>7.7</v>
      </c>
      <c r="G49" s="95">
        <v>23.80952380952381</v>
      </c>
      <c r="H49" s="96">
        <v>3.6</v>
      </c>
      <c r="I49" s="95">
        <v>3.3</v>
      </c>
      <c r="J49" s="482">
        <v>10.7</v>
      </c>
      <c r="K49" s="77">
        <v>2.7</v>
      </c>
      <c r="L49" s="79">
        <v>11.511111111111111</v>
      </c>
      <c r="M49" s="483">
        <v>23.4</v>
      </c>
      <c r="N49" s="484"/>
      <c r="O49" s="484">
        <v>41.4</v>
      </c>
      <c r="P49" s="485"/>
      <c r="Q49" s="486"/>
      <c r="R49" s="485"/>
      <c r="S49" s="487">
        <v>3.5</v>
      </c>
      <c r="T49" s="78">
        <v>3.6</v>
      </c>
      <c r="U49" s="512">
        <v>5.2</v>
      </c>
      <c r="V49" s="488"/>
      <c r="W49" s="488">
        <v>22.8</v>
      </c>
      <c r="X49" s="605"/>
      <c r="Y49" s="489">
        <f t="shared" si="21"/>
        <v>83.333333333333343</v>
      </c>
      <c r="Z49" s="490">
        <f t="shared" si="11"/>
        <v>85.714285714285722</v>
      </c>
      <c r="AA49" s="491">
        <f t="shared" si="12"/>
        <v>123.80952380952381</v>
      </c>
      <c r="AB49" s="491" t="str">
        <f t="shared" si="12"/>
        <v/>
      </c>
      <c r="AC49" s="492">
        <f t="shared" si="13"/>
        <v>542.85714285714289</v>
      </c>
      <c r="AD49" s="493" t="str">
        <f>IF(X49="","",+X49*#REF!)</f>
        <v/>
      </c>
      <c r="AE49" s="367">
        <f t="shared" si="14"/>
        <v>2.7</v>
      </c>
      <c r="AF49" s="360">
        <v>4.0999999999999996</v>
      </c>
      <c r="AG49" s="494">
        <v>6</v>
      </c>
      <c r="AH49" s="495">
        <v>9.4</v>
      </c>
      <c r="AI49" s="495"/>
      <c r="AJ49" s="495">
        <v>11.2</v>
      </c>
      <c r="AK49" s="495">
        <v>12.46</v>
      </c>
      <c r="AL49" s="495"/>
      <c r="AM49" s="525">
        <v>4.2</v>
      </c>
      <c r="AN49" s="632"/>
      <c r="AO49" s="495">
        <v>4.3</v>
      </c>
      <c r="AP49" s="495">
        <v>4.3</v>
      </c>
      <c r="AQ49" s="496"/>
      <c r="AR49" s="367">
        <v>0.5</v>
      </c>
      <c r="AS49" s="666">
        <v>45106</v>
      </c>
      <c r="AT49" s="666">
        <f t="shared" si="22"/>
        <v>45126</v>
      </c>
      <c r="AU49" s="667"/>
      <c r="AV49" s="497">
        <f>AT49-AS49</f>
        <v>20</v>
      </c>
      <c r="AW49" s="497">
        <f>AU49-AT49</f>
        <v>-45126</v>
      </c>
      <c r="AX49" s="594"/>
      <c r="AY49" s="595"/>
      <c r="AZ49" s="595"/>
      <c r="BA49" s="595"/>
      <c r="BB49" s="583"/>
      <c r="BC49" s="567">
        <f t="shared" si="16"/>
        <v>0</v>
      </c>
      <c r="BD49" s="525"/>
      <c r="BE49" s="632"/>
      <c r="BF49" s="495"/>
      <c r="BG49" s="495"/>
      <c r="BH49" s="494"/>
      <c r="BI49" s="496"/>
      <c r="BJ49" s="606" t="s">
        <v>105</v>
      </c>
      <c r="BK49"/>
      <c r="BL49"/>
      <c r="BM49"/>
      <c r="BN49">
        <v>2</v>
      </c>
      <c r="BO49">
        <v>14</v>
      </c>
      <c r="BP49" s="220">
        <f t="shared" si="17"/>
        <v>1.3999999999999995</v>
      </c>
      <c r="BQ49">
        <f t="shared" si="18"/>
        <v>0.69999999999999973</v>
      </c>
      <c r="BR49" s="217">
        <f t="shared" si="19"/>
        <v>2.3809523809523796</v>
      </c>
      <c r="BS49">
        <f t="shared" si="20"/>
        <v>0.17006802721088426</v>
      </c>
      <c r="BT49"/>
      <c r="BU49"/>
      <c r="BV49"/>
      <c r="BW49"/>
      <c r="BX49"/>
      <c r="CD49"/>
      <c r="CE49"/>
      <c r="CF49"/>
      <c r="CG49"/>
      <c r="CH49"/>
      <c r="CI49"/>
      <c r="CJ49"/>
      <c r="CK49"/>
      <c r="CL49"/>
      <c r="CM49"/>
      <c r="CN49"/>
      <c r="CO49"/>
      <c r="CP49"/>
    </row>
    <row r="50" spans="1:94" ht="22.5" customHeight="1" thickBot="1" x14ac:dyDescent="0.25">
      <c r="A50" s="32"/>
      <c r="B50" s="688"/>
      <c r="C50" s="432" t="s">
        <v>107</v>
      </c>
      <c r="D50" s="433"/>
      <c r="E50" s="610">
        <f>AVERAGE(E44:E48)</f>
        <v>45050</v>
      </c>
      <c r="F50" s="553"/>
      <c r="G50" s="434">
        <f t="shared" ref="G50:U50" si="23">AVERAGE(G44:G48)</f>
        <v>25.139465774504075</v>
      </c>
      <c r="H50" s="435">
        <f t="shared" si="23"/>
        <v>3.38</v>
      </c>
      <c r="I50" s="434">
        <f t="shared" si="23"/>
        <v>3.3800000000000003</v>
      </c>
      <c r="J50" s="436">
        <f t="shared" si="23"/>
        <v>13.720000000000002</v>
      </c>
      <c r="K50" s="437">
        <f t="shared" si="23"/>
        <v>2.8800000000000003</v>
      </c>
      <c r="L50" s="438">
        <f t="shared" si="23"/>
        <v>18.423144900860201</v>
      </c>
      <c r="M50" s="439">
        <f t="shared" si="23"/>
        <v>25.610769230769233</v>
      </c>
      <c r="N50" s="439">
        <f t="shared" si="23"/>
        <v>46.116666666666667</v>
      </c>
      <c r="O50" s="439">
        <f t="shared" si="23"/>
        <v>51.896571428571427</v>
      </c>
      <c r="P50" s="440" t="e">
        <f t="shared" si="23"/>
        <v>#DIV/0!</v>
      </c>
      <c r="Q50" s="441" t="e">
        <f t="shared" si="23"/>
        <v>#DIV/0!</v>
      </c>
      <c r="R50" s="440" t="e">
        <f t="shared" si="23"/>
        <v>#DIV/0!</v>
      </c>
      <c r="S50" s="442">
        <f t="shared" si="23"/>
        <v>3.3280000000000003</v>
      </c>
      <c r="T50" s="513">
        <f t="shared" si="23"/>
        <v>3.34</v>
      </c>
      <c r="U50" s="439">
        <f t="shared" si="23"/>
        <v>7.1969230769230759</v>
      </c>
      <c r="V50" s="439">
        <f>AVERAGE(V44:V48)</f>
        <v>18.100000000000001</v>
      </c>
      <c r="W50" s="439">
        <f t="shared" ref="W50:BC50" si="24">AVERAGE(W44:W48)</f>
        <v>17.204742857142858</v>
      </c>
      <c r="X50" s="443" t="e">
        <f t="shared" si="24"/>
        <v>#DIV/0!</v>
      </c>
      <c r="Y50" s="444">
        <f t="shared" si="24"/>
        <v>83.387851475323671</v>
      </c>
      <c r="Z50" s="445">
        <f t="shared" si="24"/>
        <v>83.729125892456764</v>
      </c>
      <c r="AA50" s="446">
        <f t="shared" si="24"/>
        <v>180.92096488563007</v>
      </c>
      <c r="AB50" s="446">
        <f t="shared" si="24"/>
        <v>465.81964169683465</v>
      </c>
      <c r="AC50" s="447">
        <f t="shared" si="24"/>
        <v>430.65074942367465</v>
      </c>
      <c r="AD50" s="448" t="e">
        <f t="shared" si="24"/>
        <v>#DIV/0!</v>
      </c>
      <c r="AE50" s="438">
        <f t="shared" si="24"/>
        <v>2.8800000000000003</v>
      </c>
      <c r="AF50" s="438">
        <f t="shared" si="24"/>
        <v>4.6273815073815063</v>
      </c>
      <c r="AG50" s="449">
        <f t="shared" si="24"/>
        <v>6.4953846153846158</v>
      </c>
      <c r="AH50" s="449">
        <f t="shared" si="24"/>
        <v>9.7750000000000004</v>
      </c>
      <c r="AI50" s="449">
        <f t="shared" si="24"/>
        <v>10.813333333333333</v>
      </c>
      <c r="AJ50" s="439">
        <f t="shared" si="24"/>
        <v>11.329879999999999</v>
      </c>
      <c r="AK50" s="439">
        <f t="shared" si="24"/>
        <v>12.879999999999999</v>
      </c>
      <c r="AL50" s="520" t="e">
        <f t="shared" si="24"/>
        <v>#DIV/0!</v>
      </c>
      <c r="AM50" s="453">
        <f t="shared" si="24"/>
        <v>4.3600000000000012</v>
      </c>
      <c r="AN50" s="453">
        <f t="shared" si="24"/>
        <v>4.2333333333333334</v>
      </c>
      <c r="AO50" s="449">
        <f t="shared" si="24"/>
        <v>4.3600000000000003</v>
      </c>
      <c r="AP50" s="449">
        <f t="shared" si="24"/>
        <v>4.32</v>
      </c>
      <c r="AQ50" s="440" t="e">
        <f t="shared" si="24"/>
        <v>#DIV/0!</v>
      </c>
      <c r="AR50" s="443">
        <f t="shared" si="24"/>
        <v>3.17</v>
      </c>
      <c r="AS50" s="668">
        <f t="shared" si="24"/>
        <v>45102.6</v>
      </c>
      <c r="AT50" s="668">
        <f t="shared" si="24"/>
        <v>45122.6</v>
      </c>
      <c r="AU50" s="668" t="e">
        <f t="shared" si="24"/>
        <v>#DIV/0!</v>
      </c>
      <c r="AV50" s="450">
        <f t="shared" si="24"/>
        <v>20</v>
      </c>
      <c r="AW50" s="450">
        <f t="shared" si="24"/>
        <v>-45122.6</v>
      </c>
      <c r="AX50" s="596" t="e">
        <f t="shared" si="24"/>
        <v>#DIV/0!</v>
      </c>
      <c r="AY50" s="597" t="e">
        <f t="shared" si="24"/>
        <v>#DIV/0!</v>
      </c>
      <c r="AZ50" s="597" t="e">
        <f t="shared" si="24"/>
        <v>#DIV/0!</v>
      </c>
      <c r="BA50" s="597" t="e">
        <f t="shared" si="24"/>
        <v>#DIV/0!</v>
      </c>
      <c r="BB50" s="598" t="e">
        <f t="shared" si="24"/>
        <v>#DIV/0!</v>
      </c>
      <c r="BC50" s="566">
        <f t="shared" si="24"/>
        <v>0</v>
      </c>
      <c r="BD50" s="453"/>
      <c r="BE50" s="453"/>
      <c r="BF50" s="449"/>
      <c r="BG50" s="449"/>
      <c r="BH50" s="449"/>
      <c r="BI50" s="440"/>
      <c r="BJ50" s="607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CD50"/>
      <c r="CE50"/>
      <c r="CF50"/>
      <c r="CG50"/>
      <c r="CH50"/>
      <c r="CI50"/>
      <c r="CJ50"/>
      <c r="CK50"/>
      <c r="CL50"/>
      <c r="CM50"/>
      <c r="CN50"/>
      <c r="CO50"/>
      <c r="CP50"/>
    </row>
    <row r="51" spans="1:94" ht="22.5" customHeight="1" thickBot="1" x14ac:dyDescent="0.25">
      <c r="A51" s="32"/>
      <c r="B51" s="688"/>
      <c r="C51" s="221" t="s">
        <v>96</v>
      </c>
      <c r="D51" s="222"/>
      <c r="E51" s="609">
        <v>44684.800000000003</v>
      </c>
      <c r="F51" s="554"/>
      <c r="G51" s="223">
        <v>23.387999999999998</v>
      </c>
      <c r="H51" s="224">
        <v>3.8800000000000003</v>
      </c>
      <c r="I51" s="223">
        <v>3.3800000000000003</v>
      </c>
      <c r="J51" s="269">
        <v>13.88</v>
      </c>
      <c r="K51" s="272">
        <v>2.5499999999999998</v>
      </c>
      <c r="L51" s="227">
        <v>17.11</v>
      </c>
      <c r="M51" s="228">
        <v>25.139999999999997</v>
      </c>
      <c r="N51" s="228">
        <v>46.7</v>
      </c>
      <c r="O51" s="228">
        <v>55.94</v>
      </c>
      <c r="P51" s="229">
        <v>95.35</v>
      </c>
      <c r="Q51" s="230">
        <v>85.587999999999994</v>
      </c>
      <c r="R51" s="229" t="e">
        <v>#DIV/0!</v>
      </c>
      <c r="S51" s="225">
        <v>3.66</v>
      </c>
      <c r="T51" s="366">
        <v>3.7</v>
      </c>
      <c r="U51" s="228">
        <v>11.8</v>
      </c>
      <c r="V51" s="228">
        <v>22.08</v>
      </c>
      <c r="W51" s="228">
        <v>22.279999999999998</v>
      </c>
      <c r="X51" s="226">
        <v>14.02</v>
      </c>
      <c r="Y51" s="231">
        <v>85.651799999999994</v>
      </c>
      <c r="Z51" s="232">
        <v>86.5916</v>
      </c>
      <c r="AA51" s="233">
        <v>275.87639999999999</v>
      </c>
      <c r="AB51" s="234">
        <v>516</v>
      </c>
      <c r="AC51" s="234">
        <v>519.87739999999997</v>
      </c>
      <c r="AD51" s="235">
        <v>327.22219999999999</v>
      </c>
      <c r="AE51" s="227">
        <v>2.5499999999999998</v>
      </c>
      <c r="AF51" s="227">
        <v>4.3600000000000003</v>
      </c>
      <c r="AG51" s="236">
        <v>7.5200000000000005</v>
      </c>
      <c r="AH51" s="228">
        <v>9.6999999999999993</v>
      </c>
      <c r="AI51" s="228">
        <v>11</v>
      </c>
      <c r="AJ51" s="228">
        <v>11.940000000000001</v>
      </c>
      <c r="AK51" s="228">
        <v>12.64</v>
      </c>
      <c r="AL51" s="521">
        <v>13.8</v>
      </c>
      <c r="AM51" s="283">
        <v>4.5</v>
      </c>
      <c r="AN51" s="366">
        <v>4.3</v>
      </c>
      <c r="AO51" s="228">
        <v>4.24</v>
      </c>
      <c r="AP51" s="228">
        <v>4.3</v>
      </c>
      <c r="AQ51" s="229">
        <v>4.5599999999999996</v>
      </c>
      <c r="AR51" s="669">
        <v>3.12</v>
      </c>
      <c r="AS51" s="670">
        <v>44739.199999999997</v>
      </c>
      <c r="AT51" s="670">
        <v>44757.8</v>
      </c>
      <c r="AU51" s="671">
        <v>44793.8</v>
      </c>
      <c r="AV51" s="416">
        <v>18.600000000000001</v>
      </c>
      <c r="AW51" s="416">
        <v>36</v>
      </c>
      <c r="AX51" s="568">
        <v>66</v>
      </c>
      <c r="AY51" s="569">
        <v>34</v>
      </c>
      <c r="AZ51" s="569">
        <v>0</v>
      </c>
      <c r="BA51" s="569">
        <v>0</v>
      </c>
      <c r="BB51" s="569">
        <v>0</v>
      </c>
      <c r="BC51" s="567">
        <v>8.5</v>
      </c>
      <c r="BD51" s="283"/>
      <c r="BE51" s="366"/>
      <c r="BF51" s="228"/>
      <c r="BG51" s="228"/>
      <c r="BH51" s="228"/>
      <c r="BI51" s="229"/>
      <c r="BJ51" s="289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CD51"/>
      <c r="CE51"/>
      <c r="CF51"/>
      <c r="CG51"/>
      <c r="CH51"/>
      <c r="CI51"/>
      <c r="CJ51"/>
      <c r="CK51"/>
      <c r="CL51"/>
      <c r="CM51"/>
      <c r="CN51"/>
      <c r="CO51"/>
      <c r="CP51"/>
    </row>
    <row r="52" spans="1:94" ht="22.5" customHeight="1" thickBot="1" x14ac:dyDescent="0.25">
      <c r="A52" s="32"/>
      <c r="B52" s="690"/>
      <c r="C52" s="84" t="s">
        <v>109</v>
      </c>
      <c r="D52" s="69"/>
      <c r="E52" s="163">
        <v>45052</v>
      </c>
      <c r="F52" s="555"/>
      <c r="G52" s="70">
        <v>22.822476456293458</v>
      </c>
      <c r="H52" s="71">
        <v>3.7</v>
      </c>
      <c r="I52" s="70">
        <v>3.2</v>
      </c>
      <c r="J52" s="128">
        <v>12.94</v>
      </c>
      <c r="K52" s="111">
        <v>2.87</v>
      </c>
      <c r="L52" s="72">
        <v>19.100000000000001</v>
      </c>
      <c r="M52" s="74">
        <v>24.39583281935456</v>
      </c>
      <c r="N52" s="75">
        <v>49.256853260869569</v>
      </c>
      <c r="O52" s="75">
        <v>55.869319616977222</v>
      </c>
      <c r="P52" s="70">
        <v>97.628571428571419</v>
      </c>
      <c r="Q52" s="72">
        <v>84.1</v>
      </c>
      <c r="R52" s="70"/>
      <c r="S52" s="76">
        <v>3.5</v>
      </c>
      <c r="T52" s="71">
        <v>3.7</v>
      </c>
      <c r="U52" s="74">
        <v>8.1999999999999993</v>
      </c>
      <c r="V52" s="75">
        <v>19.868414078674949</v>
      </c>
      <c r="W52" s="75">
        <v>19.685234989648034</v>
      </c>
      <c r="X52" s="128">
        <v>14.6</v>
      </c>
      <c r="Y52" s="231">
        <v>80.010366993509663</v>
      </c>
      <c r="Z52" s="232">
        <v>84.883700326842998</v>
      </c>
      <c r="AA52" s="233">
        <v>187.94166619918514</v>
      </c>
      <c r="AB52" s="234">
        <v>461.40083177557216</v>
      </c>
      <c r="AC52" s="234">
        <v>460.029989461828</v>
      </c>
      <c r="AD52" s="231">
        <v>337.8407796990337</v>
      </c>
      <c r="AE52" s="227">
        <v>2.8950276679841895</v>
      </c>
      <c r="AF52" s="283">
        <v>4.2402866755397817</v>
      </c>
      <c r="AG52" s="236">
        <v>6.5045970080643984</v>
      </c>
      <c r="AH52" s="228">
        <v>9.6</v>
      </c>
      <c r="AI52" s="228">
        <v>11.028765622059099</v>
      </c>
      <c r="AJ52" s="228">
        <v>11.721005175983437</v>
      </c>
      <c r="AK52" s="228">
        <v>12.522329052078254</v>
      </c>
      <c r="AL52" s="228">
        <v>14.1</v>
      </c>
      <c r="AM52" s="283">
        <v>4.4571428571428573</v>
      </c>
      <c r="AN52" s="365">
        <v>4.3776654135338351</v>
      </c>
      <c r="AO52" s="236">
        <v>4.3043635875402781</v>
      </c>
      <c r="AP52" s="228">
        <v>4.3</v>
      </c>
      <c r="AQ52" s="272">
        <v>4.5574999999999992</v>
      </c>
      <c r="AR52" s="672" t="s">
        <v>90</v>
      </c>
      <c r="AS52" s="670">
        <v>179.07999999999998</v>
      </c>
      <c r="AT52" s="666">
        <v>199.35999999999999</v>
      </c>
      <c r="AU52" s="673">
        <v>236.44</v>
      </c>
      <c r="AV52" s="416">
        <v>20.314601449275361</v>
      </c>
      <c r="AW52" s="416">
        <v>36.740869565217395</v>
      </c>
      <c r="AX52" s="570" t="s">
        <v>110</v>
      </c>
      <c r="AY52" s="571" t="s">
        <v>110</v>
      </c>
      <c r="AZ52" s="571" t="s">
        <v>110</v>
      </c>
      <c r="BA52" s="572" t="s">
        <v>110</v>
      </c>
      <c r="BB52" s="572" t="s">
        <v>110</v>
      </c>
      <c r="BC52" s="573">
        <v>13.775</v>
      </c>
      <c r="BD52" s="283"/>
      <c r="BE52" s="365"/>
      <c r="BF52" s="236"/>
      <c r="BG52" s="228"/>
      <c r="BH52" s="228"/>
      <c r="BI52" s="272"/>
      <c r="BJ52" s="289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CD52"/>
      <c r="CE52"/>
      <c r="CF52"/>
      <c r="CG52"/>
      <c r="CH52"/>
      <c r="CI52"/>
      <c r="CJ52"/>
      <c r="CK52"/>
      <c r="CL52"/>
      <c r="CM52"/>
      <c r="CN52"/>
      <c r="CO52"/>
      <c r="CP52"/>
    </row>
    <row r="53" spans="1:94" ht="22.5" customHeight="1" thickBot="1" x14ac:dyDescent="0.25">
      <c r="B53" s="116"/>
      <c r="C53" s="116"/>
      <c r="D53" s="116"/>
      <c r="E53" s="161"/>
      <c r="F53" s="556"/>
      <c r="G53" s="116"/>
      <c r="H53" s="116"/>
      <c r="I53" s="116"/>
      <c r="J53" s="116"/>
      <c r="K53" s="116"/>
      <c r="L53" s="129"/>
      <c r="M53" s="129"/>
      <c r="N53" s="129"/>
      <c r="O53" s="116"/>
      <c r="P53" s="116"/>
      <c r="Q53" s="116"/>
      <c r="R53" s="116"/>
      <c r="S53" s="116"/>
      <c r="T53" s="116"/>
      <c r="U53" s="116"/>
      <c r="V53" s="116"/>
      <c r="W53" s="130"/>
      <c r="X53" s="119"/>
      <c r="Y53" s="417"/>
      <c r="Z53" s="417"/>
      <c r="AA53" s="417"/>
      <c r="AB53" s="417"/>
      <c r="AC53" s="417"/>
      <c r="AD53" s="282"/>
      <c r="AE53" s="282"/>
      <c r="AF53" s="282"/>
      <c r="AG53" s="282"/>
      <c r="AH53" s="282"/>
      <c r="AI53" s="282"/>
      <c r="AJ53" s="282"/>
      <c r="AK53" s="282"/>
      <c r="AL53" s="282"/>
      <c r="AM53" s="285"/>
      <c r="AN53" s="285"/>
      <c r="AO53" s="285"/>
      <c r="AP53" s="285"/>
      <c r="AQ53" s="282"/>
      <c r="AR53" s="418"/>
      <c r="AS53" s="659"/>
      <c r="AT53" s="659"/>
      <c r="AU53" s="659"/>
      <c r="AV53" s="418"/>
      <c r="AW53" s="418"/>
      <c r="AX53" s="574"/>
      <c r="AY53" s="574"/>
      <c r="AZ53" s="574"/>
      <c r="BA53" s="575"/>
      <c r="BB53" s="575"/>
      <c r="BC53" s="576"/>
      <c r="BD53" s="285"/>
      <c r="BE53" s="285"/>
      <c r="BF53" s="285"/>
      <c r="BG53" s="285"/>
      <c r="BH53" s="395"/>
      <c r="BI53" s="282"/>
      <c r="BJ53" s="289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CD53"/>
      <c r="CE53"/>
      <c r="CF53"/>
      <c r="CG53"/>
      <c r="CH53"/>
      <c r="CI53"/>
      <c r="CJ53"/>
      <c r="CK53"/>
      <c r="CL53"/>
      <c r="CM53"/>
      <c r="CN53"/>
      <c r="CO53"/>
      <c r="CP53"/>
    </row>
    <row r="54" spans="1:94" ht="22.5" customHeight="1" x14ac:dyDescent="0.2">
      <c r="B54" s="8"/>
      <c r="C54" s="9" t="s">
        <v>1</v>
      </c>
      <c r="D54" s="10"/>
      <c r="E54" s="715" t="s">
        <v>2</v>
      </c>
      <c r="F54" s="550" t="s">
        <v>102</v>
      </c>
      <c r="G54" s="206" t="s">
        <v>3</v>
      </c>
      <c r="H54" s="207" t="s">
        <v>4</v>
      </c>
      <c r="I54" s="206" t="s">
        <v>5</v>
      </c>
      <c r="J54" s="696" t="s">
        <v>6</v>
      </c>
      <c r="K54" s="697"/>
      <c r="L54" s="15" t="s">
        <v>7</v>
      </c>
      <c r="M54" s="15"/>
      <c r="N54" s="15"/>
      <c r="O54" s="15"/>
      <c r="P54" s="17"/>
      <c r="Q54" s="19"/>
      <c r="R54" s="18"/>
      <c r="S54" s="15" t="s">
        <v>8</v>
      </c>
      <c r="T54" s="15"/>
      <c r="U54" s="15"/>
      <c r="V54" s="15"/>
      <c r="W54" s="15"/>
      <c r="X54" s="16"/>
      <c r="Y54" s="281" t="s">
        <v>9</v>
      </c>
      <c r="Z54" s="281"/>
      <c r="AA54" s="281"/>
      <c r="AB54" s="281"/>
      <c r="AC54" s="281"/>
      <c r="AD54" s="296"/>
      <c r="AE54" s="699" t="s">
        <v>10</v>
      </c>
      <c r="AF54" s="700"/>
      <c r="AG54" s="700"/>
      <c r="AH54" s="700"/>
      <c r="AI54" s="700"/>
      <c r="AJ54" s="700"/>
      <c r="AK54" s="700"/>
      <c r="AL54" s="701"/>
      <c r="AM54" s="699" t="s">
        <v>81</v>
      </c>
      <c r="AN54" s="700"/>
      <c r="AO54" s="700"/>
      <c r="AP54" s="700"/>
      <c r="AQ54" s="701"/>
      <c r="AR54" s="737" t="s">
        <v>127</v>
      </c>
      <c r="AS54" s="719" t="s">
        <v>123</v>
      </c>
      <c r="AT54" s="722" t="s">
        <v>124</v>
      </c>
      <c r="AU54" s="725" t="s">
        <v>125</v>
      </c>
      <c r="AV54" s="739" t="s">
        <v>126</v>
      </c>
      <c r="AW54" s="742" t="s">
        <v>77</v>
      </c>
      <c r="AX54" s="702" t="s">
        <v>11</v>
      </c>
      <c r="AY54" s="703"/>
      <c r="AZ54" s="703"/>
      <c r="BA54" s="703"/>
      <c r="BB54" s="703"/>
      <c r="BC54" s="704"/>
      <c r="BD54" s="699" t="s">
        <v>122</v>
      </c>
      <c r="BE54" s="700"/>
      <c r="BF54" s="700"/>
      <c r="BG54" s="700"/>
      <c r="BH54" s="700"/>
      <c r="BI54" s="701"/>
      <c r="BJ54" s="300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CD54"/>
      <c r="CE54"/>
      <c r="CF54"/>
      <c r="CG54"/>
      <c r="CH54"/>
      <c r="CI54"/>
      <c r="CJ54"/>
      <c r="CK54"/>
      <c r="CL54"/>
      <c r="CM54"/>
      <c r="CN54"/>
      <c r="CO54"/>
      <c r="CP54"/>
    </row>
    <row r="55" spans="1:94" ht="33.75" customHeight="1" x14ac:dyDescent="0.2">
      <c r="B55" s="191"/>
      <c r="C55" s="505"/>
      <c r="D55" s="193"/>
      <c r="E55" s="716"/>
      <c r="F55" s="551" t="s">
        <v>100</v>
      </c>
      <c r="G55" s="214" t="s">
        <v>12</v>
      </c>
      <c r="H55" s="215" t="s">
        <v>13</v>
      </c>
      <c r="I55" s="214" t="s">
        <v>14</v>
      </c>
      <c r="J55" s="264" t="s">
        <v>61</v>
      </c>
      <c r="K55" s="270" t="s">
        <v>64</v>
      </c>
      <c r="L55" s="462" t="s">
        <v>65</v>
      </c>
      <c r="M55" s="211" t="s">
        <v>111</v>
      </c>
      <c r="N55" s="508"/>
      <c r="O55" s="504" t="s">
        <v>112</v>
      </c>
      <c r="P55" s="212" t="s">
        <v>113</v>
      </c>
      <c r="Q55" s="275" t="s">
        <v>114</v>
      </c>
      <c r="R55" s="276" t="s">
        <v>115</v>
      </c>
      <c r="S55" s="684" t="s">
        <v>116</v>
      </c>
      <c r="T55" s="462" t="s">
        <v>117</v>
      </c>
      <c r="U55" s="211" t="s">
        <v>111</v>
      </c>
      <c r="V55" s="508"/>
      <c r="W55" s="504" t="s">
        <v>112</v>
      </c>
      <c r="X55" s="686" t="s">
        <v>118</v>
      </c>
      <c r="Y55" s="709" t="s">
        <v>116</v>
      </c>
      <c r="Z55" s="462" t="s">
        <v>117</v>
      </c>
      <c r="AA55" s="211" t="s">
        <v>111</v>
      </c>
      <c r="AB55" s="508"/>
      <c r="AC55" s="504" t="s">
        <v>112</v>
      </c>
      <c r="AD55" s="712" t="s">
        <v>118</v>
      </c>
      <c r="AE55" s="709" t="s">
        <v>116</v>
      </c>
      <c r="AF55" s="462" t="s">
        <v>117</v>
      </c>
      <c r="AG55" s="211" t="s">
        <v>111</v>
      </c>
      <c r="AH55" s="508"/>
      <c r="AI55" s="508"/>
      <c r="AJ55" s="508" t="s">
        <v>112</v>
      </c>
      <c r="AK55" s="508"/>
      <c r="AL55" s="212" t="s">
        <v>113</v>
      </c>
      <c r="AM55" s="398" t="s">
        <v>111</v>
      </c>
      <c r="AN55" s="628"/>
      <c r="AO55" s="509" t="s">
        <v>112</v>
      </c>
      <c r="AP55" s="398" t="s">
        <v>119</v>
      </c>
      <c r="AQ55" s="399" t="s">
        <v>113</v>
      </c>
      <c r="AR55" s="738"/>
      <c r="AS55" s="720"/>
      <c r="AT55" s="723"/>
      <c r="AU55" s="726"/>
      <c r="AV55" s="740"/>
      <c r="AW55" s="743"/>
      <c r="AX55" s="705"/>
      <c r="AY55" s="706"/>
      <c r="AZ55" s="706"/>
      <c r="BA55" s="706"/>
      <c r="BB55" s="706"/>
      <c r="BC55" s="707"/>
      <c r="BD55" s="398" t="s">
        <v>111</v>
      </c>
      <c r="BE55" s="628"/>
      <c r="BF55" s="509" t="s">
        <v>112</v>
      </c>
      <c r="BG55" s="628"/>
      <c r="BH55" s="398" t="s">
        <v>119</v>
      </c>
      <c r="BI55" s="399" t="s">
        <v>113</v>
      </c>
      <c r="BJ55" s="507"/>
      <c r="BK55" s="256" t="s">
        <v>79</v>
      </c>
      <c r="BL55"/>
      <c r="BM55"/>
      <c r="BN55"/>
      <c r="BO55"/>
      <c r="BP55"/>
      <c r="BQ55"/>
      <c r="BR55"/>
      <c r="BS55"/>
      <c r="BT55"/>
      <c r="BU55"/>
      <c r="BV55"/>
      <c r="BW55"/>
      <c r="BX55"/>
      <c r="CD55"/>
      <c r="CE55"/>
      <c r="CF55"/>
      <c r="CG55"/>
      <c r="CH55"/>
      <c r="CI55"/>
      <c r="CJ55"/>
      <c r="CK55"/>
      <c r="CL55"/>
      <c r="CM55"/>
      <c r="CN55"/>
      <c r="CO55"/>
      <c r="CP55"/>
    </row>
    <row r="56" spans="1:94" ht="22.5" customHeight="1" thickBot="1" x14ac:dyDescent="0.25">
      <c r="B56" s="20"/>
      <c r="C56" s="21"/>
      <c r="D56" s="21"/>
      <c r="E56" s="208" t="s">
        <v>57</v>
      </c>
      <c r="F56" s="552" t="s">
        <v>101</v>
      </c>
      <c r="G56" s="209" t="s">
        <v>58</v>
      </c>
      <c r="H56" s="210" t="s">
        <v>59</v>
      </c>
      <c r="I56" s="209" t="s">
        <v>60</v>
      </c>
      <c r="J56" s="265" t="s">
        <v>62</v>
      </c>
      <c r="K56" s="209" t="s">
        <v>63</v>
      </c>
      <c r="L56" s="27">
        <f>L43</f>
        <v>44699</v>
      </c>
      <c r="M56" s="213">
        <v>44709</v>
      </c>
      <c r="N56" s="213">
        <v>45099</v>
      </c>
      <c r="O56" s="213">
        <v>44737</v>
      </c>
      <c r="P56" s="463">
        <v>44765</v>
      </c>
      <c r="Q56" s="682" t="s">
        <v>120</v>
      </c>
      <c r="R56" s="683"/>
      <c r="S56" s="685"/>
      <c r="T56" s="27">
        <f>L56</f>
        <v>44699</v>
      </c>
      <c r="U56" s="213">
        <f>M56</f>
        <v>44709</v>
      </c>
      <c r="V56" s="213">
        <f>N56</f>
        <v>45099</v>
      </c>
      <c r="W56" s="213">
        <f>O56</f>
        <v>44737</v>
      </c>
      <c r="X56" s="687"/>
      <c r="Y56" s="710"/>
      <c r="Z56" s="27">
        <f>L56</f>
        <v>44699</v>
      </c>
      <c r="AA56" s="213">
        <f>M56</f>
        <v>44709</v>
      </c>
      <c r="AB56" s="213">
        <f>N56</f>
        <v>45099</v>
      </c>
      <c r="AC56" s="213">
        <f>O56</f>
        <v>44737</v>
      </c>
      <c r="AD56" s="713"/>
      <c r="AE56" s="710"/>
      <c r="AF56" s="27">
        <f>L56</f>
        <v>44699</v>
      </c>
      <c r="AG56" s="213">
        <f>M56</f>
        <v>44709</v>
      </c>
      <c r="AH56" s="213">
        <v>45090</v>
      </c>
      <c r="AI56" s="213">
        <f>N56</f>
        <v>45099</v>
      </c>
      <c r="AJ56" s="213">
        <f>O56</f>
        <v>44737</v>
      </c>
      <c r="AK56" s="27">
        <v>45111</v>
      </c>
      <c r="AL56" s="463">
        <f>P56</f>
        <v>44765</v>
      </c>
      <c r="AM56" s="400">
        <f>M56</f>
        <v>44709</v>
      </c>
      <c r="AN56" s="400">
        <f>N56</f>
        <v>45099</v>
      </c>
      <c r="AO56" s="400">
        <f>O56</f>
        <v>44737</v>
      </c>
      <c r="AP56" s="400">
        <v>45111</v>
      </c>
      <c r="AQ56" s="401">
        <f>P56</f>
        <v>44765</v>
      </c>
      <c r="AR56" s="401">
        <f t="shared" ref="AR56" si="25">AR43</f>
        <v>45103</v>
      </c>
      <c r="AS56" s="721"/>
      <c r="AT56" s="724"/>
      <c r="AU56" s="727"/>
      <c r="AV56" s="741"/>
      <c r="AW56" s="744"/>
      <c r="AX56" s="308" t="s">
        <v>20</v>
      </c>
      <c r="AY56" s="309" t="s">
        <v>21</v>
      </c>
      <c r="AZ56" s="309" t="s">
        <v>22</v>
      </c>
      <c r="BA56" s="309" t="s">
        <v>23</v>
      </c>
      <c r="BB56" s="309" t="s">
        <v>24</v>
      </c>
      <c r="BC56" s="624" t="s">
        <v>91</v>
      </c>
      <c r="BD56" s="400"/>
      <c r="BE56" s="400"/>
      <c r="BF56" s="400"/>
      <c r="BG56" s="400"/>
      <c r="BH56" s="400"/>
      <c r="BI56" s="401"/>
      <c r="BJ56" s="461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CD56"/>
      <c r="CE56"/>
      <c r="CF56"/>
      <c r="CG56"/>
      <c r="CH56"/>
      <c r="CI56"/>
      <c r="CJ56"/>
      <c r="CK56"/>
      <c r="CL56"/>
      <c r="CM56"/>
      <c r="CN56"/>
      <c r="CO56"/>
      <c r="CP56"/>
    </row>
    <row r="57" spans="1:94" ht="22.5" customHeight="1" thickTop="1" x14ac:dyDescent="0.2">
      <c r="A57" s="32"/>
      <c r="B57" s="688" t="s">
        <v>99</v>
      </c>
      <c r="C57" s="514" t="s">
        <v>87</v>
      </c>
      <c r="D57" s="465" t="s">
        <v>92</v>
      </c>
      <c r="E57" s="274">
        <v>45049</v>
      </c>
      <c r="F57" s="564"/>
      <c r="G57" s="55">
        <v>23.148148148148149</v>
      </c>
      <c r="H57" s="467">
        <v>3.1</v>
      </c>
      <c r="I57" s="55">
        <v>2.7</v>
      </c>
      <c r="J57" s="268">
        <v>15.5</v>
      </c>
      <c r="K57" s="52">
        <v>2.9</v>
      </c>
      <c r="L57" s="498">
        <v>22.307692307692307</v>
      </c>
      <c r="M57" s="51">
        <v>32.230769230769234</v>
      </c>
      <c r="N57" s="51">
        <v>55.3</v>
      </c>
      <c r="O57" s="39">
        <v>59.624000000000002</v>
      </c>
      <c r="P57" s="499"/>
      <c r="Q57" s="50"/>
      <c r="R57" s="125"/>
      <c r="S57" s="471">
        <v>3</v>
      </c>
      <c r="T57" s="125">
        <v>3.5</v>
      </c>
      <c r="U57" s="125">
        <v>8.2769230769230777</v>
      </c>
      <c r="V57" s="125">
        <v>14.5</v>
      </c>
      <c r="W57" s="39">
        <v>13.952</v>
      </c>
      <c r="X57" s="56"/>
      <c r="Y57" s="500">
        <f t="shared" ref="Y57:Y58" si="26">IF(S57="","",+S57*$G57)</f>
        <v>69.444444444444443</v>
      </c>
      <c r="Z57" s="501">
        <f t="shared" ref="Z57:Z58" si="27">IF(T57="","",+T57*$G57)</f>
        <v>81.018518518518519</v>
      </c>
      <c r="AA57" s="501">
        <f t="shared" ref="AA57:AB58" si="28">IF(U57="","",+U57*$G57)</f>
        <v>191.59544159544163</v>
      </c>
      <c r="AB57" s="501">
        <f t="shared" si="28"/>
        <v>335.64814814814815</v>
      </c>
      <c r="AC57" s="635">
        <f t="shared" ref="AC57:AC58" si="29">IF(W57="","",+W57*$G57)</f>
        <v>322.96296296296299</v>
      </c>
      <c r="AD57" s="500" t="str">
        <f t="shared" ref="AD57:AD58" si="30">IF(X57="","",+X57*$G57)</f>
        <v/>
      </c>
      <c r="AE57" s="327">
        <f>K57</f>
        <v>2.9</v>
      </c>
      <c r="AF57" s="326">
        <v>5.1923076923076925</v>
      </c>
      <c r="AG57" s="316">
        <v>7.2692307692307692</v>
      </c>
      <c r="AH57" s="316">
        <v>10.199999999999999</v>
      </c>
      <c r="AI57" s="316">
        <v>11.38</v>
      </c>
      <c r="AJ57" s="316">
        <v>11.6328</v>
      </c>
      <c r="AK57" s="642">
        <v>13.4</v>
      </c>
      <c r="AL57" s="643"/>
      <c r="AM57" s="329">
        <v>4.3</v>
      </c>
      <c r="AN57" s="419">
        <v>4.0999999999999996</v>
      </c>
      <c r="AO57" s="331">
        <v>4.0999999999999996</v>
      </c>
      <c r="AP57" s="642">
        <v>4.3</v>
      </c>
      <c r="AQ57" s="643"/>
      <c r="AR57" s="503">
        <v>4</v>
      </c>
      <c r="AS57" s="652">
        <v>45102</v>
      </c>
      <c r="AT57" s="649">
        <f>AS57+21</f>
        <v>45123</v>
      </c>
      <c r="AU57" s="674"/>
      <c r="AV57" s="665">
        <f t="shared" ref="AV57:AW58" si="31">AT57-AS57</f>
        <v>21</v>
      </c>
      <c r="AW57" s="665">
        <f t="shared" si="31"/>
        <v>-45123</v>
      </c>
      <c r="AX57" s="621"/>
      <c r="AY57" s="622"/>
      <c r="AZ57" s="622"/>
      <c r="BA57" s="622"/>
      <c r="BB57" s="623"/>
      <c r="BC57" s="619"/>
      <c r="BD57" s="329"/>
      <c r="BE57" s="419"/>
      <c r="BF57" s="331"/>
      <c r="BG57" s="560"/>
      <c r="BH57" s="502"/>
      <c r="BI57" s="503"/>
      <c r="BJ57" s="363" t="s">
        <v>105</v>
      </c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CD57"/>
      <c r="CE57"/>
      <c r="CF57"/>
      <c r="CG57"/>
      <c r="CH57"/>
      <c r="CI57"/>
      <c r="CJ57"/>
      <c r="CK57"/>
      <c r="CL57"/>
      <c r="CM57"/>
      <c r="CN57"/>
      <c r="CO57"/>
      <c r="CP57"/>
    </row>
    <row r="58" spans="1:94" ht="22.5" customHeight="1" thickBot="1" x14ac:dyDescent="0.25">
      <c r="A58" s="32"/>
      <c r="B58" s="688"/>
      <c r="C58" s="261" t="s">
        <v>88</v>
      </c>
      <c r="D58" s="262" t="s">
        <v>92</v>
      </c>
      <c r="E58" s="280">
        <v>45051</v>
      </c>
      <c r="F58" s="565"/>
      <c r="G58" s="88">
        <v>26.246719160104988</v>
      </c>
      <c r="H58" s="89">
        <v>3.2</v>
      </c>
      <c r="I58" s="88">
        <v>3.2</v>
      </c>
      <c r="J58" s="273">
        <v>13.2</v>
      </c>
      <c r="K58" s="93">
        <v>2.8</v>
      </c>
      <c r="L58" s="90">
        <v>24.499456340841007</v>
      </c>
      <c r="M58" s="91">
        <v>26.7</v>
      </c>
      <c r="N58" s="92"/>
      <c r="O58" s="92"/>
      <c r="P58" s="93"/>
      <c r="Q58" s="90"/>
      <c r="R58" s="91"/>
      <c r="S58" s="126">
        <v>3.16</v>
      </c>
      <c r="T58" s="127">
        <v>2.7</v>
      </c>
      <c r="U58" s="91">
        <v>2.1</v>
      </c>
      <c r="V58" s="92"/>
      <c r="W58" s="92"/>
      <c r="X58" s="258"/>
      <c r="Y58" s="421">
        <f t="shared" si="26"/>
        <v>82.939632545931758</v>
      </c>
      <c r="Z58" s="422">
        <f t="shared" si="27"/>
        <v>70.866141732283467</v>
      </c>
      <c r="AA58" s="423">
        <f t="shared" si="28"/>
        <v>55.118110236220474</v>
      </c>
      <c r="AB58" s="423" t="str">
        <f t="shared" si="28"/>
        <v/>
      </c>
      <c r="AC58" s="424" t="str">
        <f t="shared" si="29"/>
        <v/>
      </c>
      <c r="AD58" s="421" t="str">
        <f t="shared" si="30"/>
        <v/>
      </c>
      <c r="AE58" s="258">
        <f>K58</f>
        <v>2.8</v>
      </c>
      <c r="AF58" s="227">
        <v>3.8999134583379562</v>
      </c>
      <c r="AG58" s="236"/>
      <c r="AH58" s="228">
        <v>9</v>
      </c>
      <c r="AI58" s="228"/>
      <c r="AJ58" s="425"/>
      <c r="AK58" s="425">
        <v>12.7</v>
      </c>
      <c r="AL58" s="426"/>
      <c r="AM58" s="427"/>
      <c r="AN58" s="633"/>
      <c r="AO58" s="425">
        <v>4.4000000000000004</v>
      </c>
      <c r="AP58" s="425">
        <v>4.3</v>
      </c>
      <c r="AQ58" s="426"/>
      <c r="AR58" s="675">
        <v>1</v>
      </c>
      <c r="AS58" s="676">
        <v>45104</v>
      </c>
      <c r="AT58" s="676">
        <f>AS58+21</f>
        <v>45125</v>
      </c>
      <c r="AU58" s="677"/>
      <c r="AV58" s="429">
        <f t="shared" si="31"/>
        <v>21</v>
      </c>
      <c r="AW58" s="429">
        <f t="shared" si="31"/>
        <v>-45125</v>
      </c>
      <c r="AX58" s="578"/>
      <c r="AY58" s="579"/>
      <c r="AZ58" s="579"/>
      <c r="BA58" s="579"/>
      <c r="BB58" s="580"/>
      <c r="BC58" s="604"/>
      <c r="BD58" s="427"/>
      <c r="BE58" s="633"/>
      <c r="BF58" s="425"/>
      <c r="BG58" s="425"/>
      <c r="BH58" s="428"/>
      <c r="BI58" s="426"/>
      <c r="BJ58" s="363" t="s">
        <v>105</v>
      </c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CD58"/>
      <c r="CE58"/>
      <c r="CF58"/>
      <c r="CG58"/>
      <c r="CH58"/>
      <c r="CI58"/>
      <c r="CJ58"/>
      <c r="CK58"/>
      <c r="CL58"/>
      <c r="CM58"/>
      <c r="CN58"/>
      <c r="CO58"/>
      <c r="CP58"/>
    </row>
    <row r="59" spans="1:94" ht="22.5" customHeight="1" thickBot="1" x14ac:dyDescent="0.25">
      <c r="A59" s="32"/>
      <c r="B59" s="688"/>
      <c r="C59" s="432" t="s">
        <v>108</v>
      </c>
      <c r="D59" s="451"/>
      <c r="E59" s="452">
        <f t="shared" ref="E59:AR59" si="32">AVERAGE(E57:E58)</f>
        <v>45050</v>
      </c>
      <c r="F59" s="557"/>
      <c r="G59" s="434">
        <f t="shared" si="32"/>
        <v>24.69743365412657</v>
      </c>
      <c r="H59" s="435">
        <f t="shared" si="32"/>
        <v>3.1500000000000004</v>
      </c>
      <c r="I59" s="434">
        <f t="shared" si="32"/>
        <v>2.95</v>
      </c>
      <c r="J59" s="436">
        <f t="shared" si="32"/>
        <v>14.35</v>
      </c>
      <c r="K59" s="437">
        <f>AVERAGE(K57:K58)</f>
        <v>2.8499999999999996</v>
      </c>
      <c r="L59" s="453">
        <f t="shared" si="32"/>
        <v>23.403574324266657</v>
      </c>
      <c r="M59" s="454">
        <f t="shared" si="32"/>
        <v>29.465384615384615</v>
      </c>
      <c r="N59" s="454">
        <f t="shared" si="32"/>
        <v>55.3</v>
      </c>
      <c r="O59" s="439">
        <f t="shared" si="32"/>
        <v>59.624000000000002</v>
      </c>
      <c r="P59" s="437" t="e">
        <f t="shared" si="32"/>
        <v>#DIV/0!</v>
      </c>
      <c r="Q59" s="453" t="e">
        <f t="shared" si="32"/>
        <v>#DIV/0!</v>
      </c>
      <c r="R59" s="439" t="e">
        <f t="shared" si="32"/>
        <v>#DIV/0!</v>
      </c>
      <c r="S59" s="442">
        <f t="shared" si="32"/>
        <v>3.08</v>
      </c>
      <c r="T59" s="454">
        <f t="shared" si="32"/>
        <v>3.1</v>
      </c>
      <c r="U59" s="449">
        <f t="shared" si="32"/>
        <v>5.1884615384615387</v>
      </c>
      <c r="V59" s="449">
        <f t="shared" si="32"/>
        <v>14.5</v>
      </c>
      <c r="W59" s="439">
        <f t="shared" si="32"/>
        <v>13.952</v>
      </c>
      <c r="X59" s="443" t="e">
        <f t="shared" si="32"/>
        <v>#DIV/0!</v>
      </c>
      <c r="Y59" s="455">
        <f t="shared" si="32"/>
        <v>76.1920384951881</v>
      </c>
      <c r="Z59" s="456">
        <f t="shared" si="32"/>
        <v>75.942330125400986</v>
      </c>
      <c r="AA59" s="457">
        <f t="shared" si="32"/>
        <v>123.35677591583105</v>
      </c>
      <c r="AB59" s="457">
        <f t="shared" si="32"/>
        <v>335.64814814814815</v>
      </c>
      <c r="AC59" s="458">
        <f t="shared" si="32"/>
        <v>322.96296296296299</v>
      </c>
      <c r="AD59" s="459" t="e">
        <f t="shared" si="32"/>
        <v>#DIV/0!</v>
      </c>
      <c r="AE59" s="438">
        <f t="shared" si="32"/>
        <v>2.8499999999999996</v>
      </c>
      <c r="AF59" s="438">
        <f t="shared" si="32"/>
        <v>4.5461105753228246</v>
      </c>
      <c r="AG59" s="449">
        <f t="shared" si="32"/>
        <v>7.2692307692307692</v>
      </c>
      <c r="AH59" s="449">
        <f t="shared" si="32"/>
        <v>9.6</v>
      </c>
      <c r="AI59" s="449">
        <f t="shared" si="32"/>
        <v>11.38</v>
      </c>
      <c r="AJ59" s="449">
        <f t="shared" si="32"/>
        <v>11.6328</v>
      </c>
      <c r="AK59" s="449">
        <f t="shared" si="32"/>
        <v>13.05</v>
      </c>
      <c r="AL59" s="449" t="e">
        <f t="shared" si="32"/>
        <v>#DIV/0!</v>
      </c>
      <c r="AM59" s="453">
        <f t="shared" si="32"/>
        <v>4.3</v>
      </c>
      <c r="AN59" s="439">
        <f t="shared" si="32"/>
        <v>4.0999999999999996</v>
      </c>
      <c r="AO59" s="439">
        <f t="shared" si="32"/>
        <v>4.25</v>
      </c>
      <c r="AP59" s="439">
        <f t="shared" si="32"/>
        <v>4.3</v>
      </c>
      <c r="AQ59" s="437" t="e">
        <f t="shared" si="32"/>
        <v>#DIV/0!</v>
      </c>
      <c r="AR59" s="678">
        <f t="shared" si="32"/>
        <v>2.5</v>
      </c>
      <c r="AS59" s="668">
        <f>(AVERAGE(AS57:AS58))</f>
        <v>45103</v>
      </c>
      <c r="AT59" s="668">
        <f>+ROUND(AVERAGE(AT57:AT58),0)</f>
        <v>45124</v>
      </c>
      <c r="AU59" s="668" t="e">
        <f>+ROUND(AVERAGE(AU57:AU58),0)</f>
        <v>#DIV/0!</v>
      </c>
      <c r="AV59" s="450">
        <f t="shared" ref="AV59:AW59" si="33">AVERAGE(AV57:AV58)</f>
        <v>21</v>
      </c>
      <c r="AW59" s="450">
        <f t="shared" si="33"/>
        <v>-45124</v>
      </c>
      <c r="AX59" s="600" t="e">
        <f t="shared" ref="AX59:BB59" si="34">AVERAGE(AX57:AX58)</f>
        <v>#DIV/0!</v>
      </c>
      <c r="AY59" s="601" t="e">
        <f t="shared" si="34"/>
        <v>#DIV/0!</v>
      </c>
      <c r="AZ59" s="601" t="e">
        <f t="shared" si="34"/>
        <v>#DIV/0!</v>
      </c>
      <c r="BA59" s="601" t="e">
        <f t="shared" si="34"/>
        <v>#DIV/0!</v>
      </c>
      <c r="BB59" s="602" t="e">
        <f t="shared" si="34"/>
        <v>#DIV/0!</v>
      </c>
      <c r="BC59" s="603" t="e">
        <f t="shared" ref="BC59" si="35">AY59*0.25+AZ59*0.5+BA59*0.75+BB59</f>
        <v>#DIV/0!</v>
      </c>
      <c r="BD59" s="453"/>
      <c r="BE59" s="439"/>
      <c r="BF59" s="439"/>
      <c r="BG59" s="439"/>
      <c r="BH59" s="439"/>
      <c r="BI59" s="437"/>
      <c r="BJ59" s="608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CD59"/>
      <c r="CE59"/>
      <c r="CF59"/>
      <c r="CG59"/>
      <c r="CH59"/>
      <c r="CI59"/>
      <c r="CJ59"/>
      <c r="CK59"/>
      <c r="CL59"/>
      <c r="CM59"/>
      <c r="CN59"/>
      <c r="CO59"/>
      <c r="CP59"/>
    </row>
    <row r="60" spans="1:94" ht="22.5" customHeight="1" thickBot="1" x14ac:dyDescent="0.25">
      <c r="A60" s="32"/>
      <c r="B60" s="688"/>
      <c r="C60" s="221" t="s">
        <v>96</v>
      </c>
      <c r="D60" s="135"/>
      <c r="E60" s="165">
        <v>44686</v>
      </c>
      <c r="F60" s="558"/>
      <c r="G60" s="108">
        <v>22.08</v>
      </c>
      <c r="H60" s="109">
        <v>3.2</v>
      </c>
      <c r="I60" s="108">
        <v>3</v>
      </c>
      <c r="J60" s="174">
        <v>13.850000000000001</v>
      </c>
      <c r="K60" s="70">
        <v>2.2999999999999998</v>
      </c>
      <c r="L60" s="72">
        <v>19.25</v>
      </c>
      <c r="M60" s="71">
        <v>29.524999999999999</v>
      </c>
      <c r="N60" s="627">
        <v>50.5</v>
      </c>
      <c r="O60" s="75">
        <v>59.900000000000006</v>
      </c>
      <c r="P60" s="70">
        <v>108.9</v>
      </c>
      <c r="Q60" s="72">
        <v>87.67</v>
      </c>
      <c r="R60" s="75" t="e">
        <v>#DIV/0!</v>
      </c>
      <c r="S60" s="173">
        <v>3</v>
      </c>
      <c r="T60" s="71">
        <v>3</v>
      </c>
      <c r="U60" s="74">
        <v>5.8000000000000007</v>
      </c>
      <c r="V60" s="75">
        <v>16.966666666666665</v>
      </c>
      <c r="W60" s="75">
        <v>17.850000000000001</v>
      </c>
      <c r="X60" s="76">
        <v>12.5</v>
      </c>
      <c r="Y60" s="421">
        <v>66.102000000000004</v>
      </c>
      <c r="Z60" s="422">
        <v>66.102000000000004</v>
      </c>
      <c r="AA60" s="233">
        <v>127.88000000000001</v>
      </c>
      <c r="AB60" s="234">
        <v>373</v>
      </c>
      <c r="AC60" s="234">
        <v>393.41499999999996</v>
      </c>
      <c r="AD60" s="231">
        <v>275.58600000000001</v>
      </c>
      <c r="AE60" s="227">
        <v>2.2999999999999998</v>
      </c>
      <c r="AF60" s="227">
        <v>3.3</v>
      </c>
      <c r="AG60" s="236">
        <v>6.35</v>
      </c>
      <c r="AH60" s="228">
        <v>8.6</v>
      </c>
      <c r="AI60" s="228">
        <v>10.466666666666667</v>
      </c>
      <c r="AJ60" s="228">
        <v>11.399999999999999</v>
      </c>
      <c r="AK60" s="228">
        <v>12.2</v>
      </c>
      <c r="AL60" s="272">
        <v>13.8</v>
      </c>
      <c r="AM60" s="283">
        <v>3.9</v>
      </c>
      <c r="AN60" s="366">
        <v>4.3</v>
      </c>
      <c r="AO60" s="228">
        <v>4.2</v>
      </c>
      <c r="AP60" s="228">
        <v>4.3</v>
      </c>
      <c r="AQ60" s="272">
        <v>4.5999999999999996</v>
      </c>
      <c r="AR60" s="669">
        <v>0.8</v>
      </c>
      <c r="AS60" s="670">
        <v>44741</v>
      </c>
      <c r="AT60" s="670">
        <v>44761</v>
      </c>
      <c r="AU60" s="671">
        <v>44797</v>
      </c>
      <c r="AV60" s="409">
        <v>20</v>
      </c>
      <c r="AW60" s="409">
        <v>35.5</v>
      </c>
      <c r="AX60" s="581">
        <v>100</v>
      </c>
      <c r="AY60" s="582">
        <v>0</v>
      </c>
      <c r="AZ60" s="582">
        <v>0</v>
      </c>
      <c r="BA60" s="582">
        <v>0</v>
      </c>
      <c r="BB60" s="613">
        <v>0</v>
      </c>
      <c r="BC60" s="614">
        <v>0</v>
      </c>
      <c r="BD60" s="283"/>
      <c r="BE60" s="366"/>
      <c r="BF60" s="228"/>
      <c r="BG60" s="228"/>
      <c r="BH60" s="228"/>
      <c r="BI60" s="272"/>
      <c r="BJ60" s="363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CD60"/>
      <c r="CE60"/>
      <c r="CF60"/>
      <c r="CG60"/>
      <c r="CH60"/>
      <c r="CI60"/>
      <c r="CJ60"/>
      <c r="CK60"/>
      <c r="CL60"/>
      <c r="CM60"/>
      <c r="CN60"/>
      <c r="CO60"/>
      <c r="CP60"/>
    </row>
    <row r="61" spans="1:94" ht="22.5" customHeight="1" thickBot="1" x14ac:dyDescent="0.25">
      <c r="A61" s="32"/>
      <c r="B61" s="690"/>
      <c r="C61" s="84" t="s">
        <v>109</v>
      </c>
      <c r="D61" s="69"/>
      <c r="E61" s="158">
        <v>45052</v>
      </c>
      <c r="F61" s="559"/>
      <c r="G61" s="70">
        <v>22.69505300256991</v>
      </c>
      <c r="H61" s="71">
        <v>3.3224000000000005</v>
      </c>
      <c r="I61" s="70">
        <v>3.5373599999999996</v>
      </c>
      <c r="J61" s="128">
        <v>14.348766666666666</v>
      </c>
      <c r="K61" s="111">
        <v>2.8162333333333334</v>
      </c>
      <c r="L61" s="72">
        <v>21.189536630036628</v>
      </c>
      <c r="M61" s="74">
        <v>29.362413752913756</v>
      </c>
      <c r="N61" s="75">
        <v>58.058428571428578</v>
      </c>
      <c r="O61" s="75">
        <v>61.392333333333326</v>
      </c>
      <c r="P61" s="70">
        <v>104.74285714285715</v>
      </c>
      <c r="Q61" s="283">
        <v>86.588133333333332</v>
      </c>
      <c r="R61" s="272"/>
      <c r="S61" s="76">
        <v>3.2646666666666668</v>
      </c>
      <c r="T61" s="71">
        <v>3.2077435897435898</v>
      </c>
      <c r="U61" s="74">
        <v>5.8724740259740269</v>
      </c>
      <c r="V61" s="75">
        <v>16.540857142857142</v>
      </c>
      <c r="W61" s="75">
        <v>16.445047619047617</v>
      </c>
      <c r="X61" s="76">
        <v>12.454324894514766</v>
      </c>
      <c r="Y61" s="412">
        <v>72.612858844125185</v>
      </c>
      <c r="Z61" s="413">
        <v>72.098129309652975</v>
      </c>
      <c r="AA61" s="414">
        <v>132.83392728956673</v>
      </c>
      <c r="AB61" s="415">
        <v>372.51639127379747</v>
      </c>
      <c r="AC61" s="415">
        <v>370.29285736408718</v>
      </c>
      <c r="AD61" s="412">
        <v>265.52703432867435</v>
      </c>
      <c r="AE61" s="227">
        <v>2.8290666666666664</v>
      </c>
      <c r="AF61" s="283">
        <v>3.9292619047619057</v>
      </c>
      <c r="AG61" s="236">
        <v>6.1854756909756912</v>
      </c>
      <c r="AH61" s="228">
        <v>9.3000000000000007</v>
      </c>
      <c r="AI61" s="228">
        <v>10.781828571428571</v>
      </c>
      <c r="AJ61" s="228">
        <v>11.476095238095239</v>
      </c>
      <c r="AK61" s="228">
        <v>12.2</v>
      </c>
      <c r="AL61" s="272">
        <v>13.912500000000001</v>
      </c>
      <c r="AM61" s="283">
        <v>3.9</v>
      </c>
      <c r="AN61" s="365">
        <v>4.3775923520923525</v>
      </c>
      <c r="AO61" s="236">
        <v>4.3202857142857134</v>
      </c>
      <c r="AP61" s="228">
        <v>4.3</v>
      </c>
      <c r="AQ61" s="272">
        <v>4.5653061224489804</v>
      </c>
      <c r="AR61" s="679" t="s">
        <v>90</v>
      </c>
      <c r="AS61" s="670">
        <v>179</v>
      </c>
      <c r="AT61" s="666">
        <v>200.8</v>
      </c>
      <c r="AU61" s="680">
        <v>237.8</v>
      </c>
      <c r="AV61" s="429">
        <v>22.166666666666668</v>
      </c>
      <c r="AW61" s="429">
        <v>37.083333333333329</v>
      </c>
      <c r="AX61" s="570" t="s">
        <v>110</v>
      </c>
      <c r="AY61" s="571" t="s">
        <v>110</v>
      </c>
      <c r="AZ61" s="571" t="s">
        <v>110</v>
      </c>
      <c r="BA61" s="571" t="s">
        <v>110</v>
      </c>
      <c r="BB61" s="612" t="s">
        <v>110</v>
      </c>
      <c r="BC61" s="615">
        <v>0.625</v>
      </c>
      <c r="BD61" s="283"/>
      <c r="BE61" s="365"/>
      <c r="BF61" s="236"/>
      <c r="BG61" s="228"/>
      <c r="BH61" s="228"/>
      <c r="BI61" s="272"/>
      <c r="BJ61" s="363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CD61"/>
      <c r="CE61"/>
      <c r="CF61"/>
      <c r="CG61"/>
      <c r="CH61"/>
      <c r="CI61"/>
      <c r="CJ61"/>
      <c r="CK61"/>
      <c r="CL61"/>
      <c r="CM61"/>
      <c r="CN61"/>
      <c r="CO61"/>
      <c r="CP61"/>
    </row>
    <row r="62" spans="1:94" ht="22.5" customHeight="1" x14ac:dyDescent="0.2">
      <c r="A62" s="32"/>
      <c r="C62" s="286"/>
      <c r="I62" s="290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5"/>
      <c r="AL62" s="285"/>
      <c r="AM62" s="285"/>
      <c r="AN62" s="285"/>
      <c r="AO62" s="285"/>
      <c r="AP62" s="285"/>
      <c r="AQ62" s="285"/>
      <c r="AR62" s="536"/>
      <c r="AS62" s="537"/>
      <c r="AT62" s="681"/>
      <c r="AU62" s="537"/>
      <c r="AV62" s="537"/>
      <c r="AW62" s="537"/>
      <c r="AX62" s="32"/>
      <c r="AY62" s="32"/>
      <c r="AZ62" s="32"/>
      <c r="BA62" s="32"/>
      <c r="BB62" s="32"/>
      <c r="BC62" s="94"/>
      <c r="BD62" s="285"/>
      <c r="BE62" s="285"/>
      <c r="BF62" s="285"/>
      <c r="BG62" s="285"/>
      <c r="BH62" s="285"/>
      <c r="BI62" s="285"/>
      <c r="BJ62" s="363"/>
      <c r="BK62" s="94"/>
      <c r="BL62" s="94"/>
      <c r="BM62" s="94"/>
      <c r="BN62" s="94"/>
      <c r="BO62" s="94"/>
      <c r="BP62" s="104"/>
      <c r="BQ62" s="104"/>
      <c r="BR62" s="94"/>
      <c r="BS62" s="94"/>
      <c r="BT62" s="94"/>
      <c r="BU62" s="94"/>
      <c r="BV62" s="94"/>
      <c r="BW62" s="94"/>
      <c r="BX62" s="94"/>
      <c r="BY62" s="94"/>
      <c r="BZ62" s="105"/>
      <c r="CA62" s="94"/>
      <c r="CB62" s="94"/>
      <c r="CC62" s="94"/>
      <c r="CD62" s="94"/>
      <c r="CE62" s="94"/>
      <c r="CF62" s="94"/>
      <c r="CG62" s="132"/>
      <c r="CH62" s="132"/>
      <c r="CI62" s="132"/>
      <c r="CJ62" s="133"/>
      <c r="CK62" s="133"/>
      <c r="CL62" s="134"/>
      <c r="CM62" s="134"/>
      <c r="CN62" s="134"/>
      <c r="CO62" s="134"/>
      <c r="CP62" s="37"/>
    </row>
    <row r="63" spans="1:94" ht="24" customHeight="1" x14ac:dyDescent="0.3">
      <c r="Q63" s="4"/>
      <c r="U63" s="279"/>
      <c r="V63" s="279"/>
      <c r="W63"/>
      <c r="Y63" s="293"/>
      <c r="Z63" s="430"/>
      <c r="AA63" s="430"/>
      <c r="AB63" s="430"/>
      <c r="AC63" s="253"/>
      <c r="AD63" s="253"/>
      <c r="AE63" s="253"/>
      <c r="AF63" s="253"/>
      <c r="AG63" s="253"/>
      <c r="AH63" s="253"/>
      <c r="AI63" s="253"/>
      <c r="AJ63" s="253"/>
      <c r="AK63" s="253"/>
      <c r="AL63" s="253"/>
      <c r="AM63" s="253"/>
      <c r="AN63" s="253"/>
      <c r="AO63" s="253"/>
      <c r="AP63" s="253"/>
      <c r="AQ63" s="293"/>
      <c r="AR63"/>
      <c r="AS63"/>
      <c r="AT63"/>
      <c r="AU63"/>
      <c r="AV63"/>
      <c r="AW63"/>
      <c r="AX63" s="32"/>
      <c r="AY63" s="32"/>
      <c r="AZ63" s="32"/>
      <c r="BA63" s="32"/>
      <c r="BB63" s="32"/>
      <c r="BC63" s="32"/>
      <c r="BD63" s="253"/>
      <c r="BE63" s="253"/>
      <c r="BF63" s="253"/>
      <c r="BG63" s="253"/>
      <c r="BH63" s="293"/>
      <c r="BI63" s="293"/>
      <c r="BJ63" s="285"/>
      <c r="BY63" s="6"/>
      <c r="CK63" s="1"/>
      <c r="CP63"/>
    </row>
    <row r="64" spans="1:94" ht="24" customHeight="1" x14ac:dyDescent="0.3">
      <c r="A64"/>
      <c r="B64"/>
      <c r="C64" s="263"/>
      <c r="D64" s="263"/>
      <c r="E64"/>
      <c r="F64"/>
      <c r="G64"/>
      <c r="H64"/>
      <c r="I64"/>
      <c r="K64"/>
      <c r="L64"/>
      <c r="M64"/>
      <c r="N64"/>
      <c r="O64"/>
      <c r="P64"/>
      <c r="Q64"/>
      <c r="R64"/>
      <c r="S64"/>
      <c r="T64"/>
      <c r="U64" s="37"/>
      <c r="V64" s="37"/>
      <c r="Y64" s="293"/>
      <c r="Z64" s="430"/>
      <c r="AA64" s="430"/>
      <c r="AB64" s="430"/>
      <c r="AC64" s="253"/>
      <c r="AD64" s="253"/>
      <c r="AE64" s="253"/>
      <c r="AF64" s="253"/>
      <c r="AG64" s="253"/>
      <c r="AH64" s="253"/>
      <c r="AI64" s="253"/>
      <c r="AJ64" s="253"/>
      <c r="AK64" s="253"/>
      <c r="AL64" s="253"/>
      <c r="AM64" s="253"/>
      <c r="AN64" s="253"/>
      <c r="AO64" s="253"/>
      <c r="AP64" s="253"/>
      <c r="AQ64" s="293"/>
      <c r="AR64"/>
      <c r="AS64"/>
      <c r="AT64"/>
      <c r="AU64"/>
      <c r="AV64"/>
      <c r="AW64"/>
      <c r="AX64" s="527"/>
      <c r="AY64" s="527"/>
      <c r="AZ64" s="527"/>
      <c r="BA64" s="527"/>
      <c r="BB64" s="527"/>
      <c r="BC64" s="527"/>
      <c r="BD64" s="253"/>
      <c r="BE64" s="253"/>
      <c r="BF64" s="253"/>
      <c r="BG64" s="253"/>
      <c r="BH64" s="293"/>
      <c r="BI64" s="293"/>
      <c r="BJ64" s="289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</row>
    <row r="65" spans="3:95" ht="24" customHeight="1" x14ac:dyDescent="0.3">
      <c r="Y65" s="293"/>
      <c r="Z65" s="718"/>
      <c r="AA65" s="718"/>
      <c r="AB65" s="625"/>
      <c r="AC65" s="293"/>
      <c r="AD65" s="253"/>
      <c r="AE65" s="253"/>
      <c r="AF65" s="253"/>
      <c r="AG65" s="253"/>
      <c r="AH65" s="253"/>
      <c r="AI65" s="253"/>
      <c r="AJ65" s="253"/>
      <c r="AK65" s="253"/>
      <c r="AL65" s="253"/>
      <c r="AM65" s="253"/>
      <c r="AN65" s="253"/>
      <c r="AO65" s="253"/>
      <c r="AP65" s="253"/>
      <c r="AQ65" s="293"/>
      <c r="AR65"/>
      <c r="AS65"/>
      <c r="AT65"/>
      <c r="AU65"/>
      <c r="AV65"/>
      <c r="AW65"/>
      <c r="AX65" s="32"/>
      <c r="AY65" s="32"/>
      <c r="AZ65" s="32"/>
      <c r="BA65" s="32"/>
      <c r="BB65" s="32"/>
      <c r="BC65" s="32"/>
      <c r="BD65" s="253"/>
      <c r="BE65" s="253"/>
      <c r="BF65" s="253"/>
      <c r="BG65" s="253"/>
      <c r="BH65" s="293"/>
      <c r="BI65" s="293"/>
      <c r="BJ65" s="285"/>
      <c r="BY65" s="6"/>
      <c r="CK65" s="1"/>
      <c r="CP65"/>
    </row>
    <row r="66" spans="3:95" ht="36.75" customHeight="1" x14ac:dyDescent="0.3">
      <c r="Y66" s="293"/>
      <c r="Z66" s="430"/>
      <c r="AA66" s="430"/>
      <c r="AB66" s="430"/>
      <c r="AC66" s="293"/>
      <c r="AD66" s="253"/>
      <c r="AE66" s="253"/>
      <c r="AF66" s="253"/>
      <c r="AG66" s="253"/>
      <c r="AH66" s="253"/>
      <c r="AI66" s="253"/>
      <c r="AJ66" s="253"/>
      <c r="AK66" s="253"/>
      <c r="AL66" s="253"/>
      <c r="AM66" s="253"/>
      <c r="AN66" s="253"/>
      <c r="AO66" s="253"/>
      <c r="AP66" s="253"/>
      <c r="AQ66" s="293"/>
      <c r="AR66"/>
      <c r="AS66"/>
      <c r="AT66"/>
      <c r="AU66"/>
      <c r="AV66"/>
      <c r="AW66"/>
      <c r="AX66" s="32"/>
      <c r="AY66" s="32"/>
      <c r="AZ66" s="32"/>
      <c r="BA66" s="32"/>
      <c r="BB66" s="32"/>
      <c r="BC66" s="32"/>
      <c r="BD66" s="253"/>
      <c r="BE66" s="253"/>
      <c r="BF66" s="253"/>
      <c r="BG66" s="253"/>
      <c r="BH66" s="293"/>
      <c r="BI66" s="293"/>
      <c r="BJ66" s="285"/>
      <c r="BY66" s="6"/>
      <c r="CK66" s="1"/>
      <c r="CP66"/>
    </row>
    <row r="67" spans="3:95" ht="24" customHeight="1" x14ac:dyDescent="0.3">
      <c r="Y67" s="7"/>
      <c r="Z67" s="717"/>
      <c r="AA67" s="717"/>
      <c r="AB67" s="626"/>
      <c r="AC67" s="7"/>
      <c r="AD67" s="250"/>
      <c r="AE67" s="250"/>
      <c r="AF67" s="250"/>
      <c r="AG67" s="250"/>
      <c r="AH67" s="250"/>
      <c r="AI67" s="250"/>
      <c r="AJ67" s="253"/>
      <c r="AK67" s="253"/>
      <c r="AL67" s="253"/>
      <c r="AM67" s="253"/>
      <c r="AN67" s="253"/>
      <c r="AO67" s="253"/>
      <c r="AP67" s="253"/>
      <c r="AQ67" s="293"/>
      <c r="AX67" s="32"/>
      <c r="AY67" s="32"/>
      <c r="AZ67" s="32"/>
      <c r="BA67" s="32"/>
      <c r="BB67" s="32"/>
      <c r="BC67" s="32"/>
      <c r="BD67" s="253"/>
      <c r="BE67" s="253"/>
      <c r="BF67" s="253"/>
      <c r="BG67" s="253"/>
      <c r="BH67" s="293"/>
      <c r="BI67" s="293"/>
      <c r="BY67" s="6"/>
      <c r="CK67" s="1"/>
      <c r="CP67"/>
    </row>
    <row r="68" spans="3:95" ht="24" customHeight="1" x14ac:dyDescent="0.3">
      <c r="Y68" s="7"/>
      <c r="Z68" s="255"/>
      <c r="AA68" s="255"/>
      <c r="AB68" s="255"/>
      <c r="AC68" s="7"/>
      <c r="AD68" s="250"/>
      <c r="AE68" s="250"/>
      <c r="AF68" s="250"/>
      <c r="AG68" s="250"/>
      <c r="AH68" s="250"/>
      <c r="AI68" s="250"/>
      <c r="AJ68" s="253"/>
      <c r="AK68" s="253"/>
      <c r="AL68" s="253"/>
      <c r="AM68" s="253"/>
      <c r="AN68" s="253"/>
      <c r="AO68" s="253"/>
      <c r="AP68" s="253"/>
      <c r="AQ68" s="293"/>
      <c r="BD68" s="253"/>
      <c r="BE68" s="253"/>
      <c r="BF68" s="253"/>
      <c r="BG68" s="253"/>
      <c r="BH68" s="293"/>
      <c r="BI68" s="293"/>
      <c r="BY68" s="6"/>
      <c r="CK68" s="1"/>
      <c r="CP68"/>
    </row>
    <row r="69" spans="3:95" ht="24" customHeight="1" x14ac:dyDescent="0.25">
      <c r="Y69" s="7"/>
      <c r="Z69" s="7"/>
      <c r="AA69" s="7"/>
      <c r="AB69" s="7"/>
      <c r="AC69" s="7"/>
      <c r="AD69" s="250"/>
      <c r="AE69" s="250"/>
      <c r="AF69" s="250"/>
      <c r="AG69" s="7"/>
      <c r="AH69" s="7"/>
      <c r="AI69" s="7"/>
      <c r="AJ69" s="253"/>
      <c r="AK69" s="253"/>
      <c r="AL69" s="253"/>
      <c r="AM69" s="253"/>
      <c r="AN69" s="253"/>
      <c r="AO69" s="253"/>
      <c r="AP69" s="253"/>
      <c r="AQ69" s="293"/>
      <c r="BD69" s="253"/>
      <c r="BE69" s="253"/>
      <c r="BF69" s="253"/>
      <c r="BG69" s="253"/>
      <c r="BH69" s="293"/>
      <c r="BI69" s="293"/>
      <c r="BY69" s="6"/>
      <c r="CK69" s="1"/>
      <c r="CP69"/>
    </row>
    <row r="70" spans="3:95" ht="24" customHeight="1" x14ac:dyDescent="0.25"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253"/>
      <c r="AK70" s="253"/>
      <c r="AL70" s="253"/>
      <c r="AM70" s="253"/>
      <c r="AN70" s="253"/>
      <c r="AO70" s="253"/>
      <c r="AP70" s="253"/>
      <c r="AQ70" s="293"/>
      <c r="BD70" s="253"/>
      <c r="BE70" s="253"/>
      <c r="BF70" s="253"/>
      <c r="BG70" s="253"/>
      <c r="BH70" s="293"/>
      <c r="BI70" s="293"/>
      <c r="BY70" s="6"/>
      <c r="CK70" s="1"/>
      <c r="CP70"/>
    </row>
    <row r="71" spans="3:95" ht="23.25" customHeight="1" x14ac:dyDescent="0.25"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253"/>
      <c r="AK71" s="253"/>
      <c r="AL71" s="253"/>
      <c r="AM71" s="253"/>
      <c r="AN71" s="253"/>
      <c r="AO71" s="253"/>
      <c r="AP71" s="253"/>
      <c r="AQ71" s="293"/>
      <c r="BD71" s="253"/>
      <c r="BE71" s="253"/>
      <c r="BF71" s="253"/>
      <c r="BG71" s="253"/>
      <c r="BH71" s="293"/>
      <c r="BI71" s="293"/>
      <c r="BY71" s="6"/>
      <c r="CK71" s="1"/>
      <c r="CP71"/>
    </row>
    <row r="72" spans="3:95" ht="23.25" customHeight="1" x14ac:dyDescent="0.25"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253"/>
      <c r="AK72" s="253"/>
      <c r="AL72" s="253"/>
      <c r="AM72" s="253"/>
      <c r="AN72" s="253"/>
      <c r="AO72" s="253"/>
      <c r="AP72" s="253"/>
      <c r="AQ72" s="293"/>
      <c r="AR72" s="7"/>
      <c r="BD72" s="253"/>
      <c r="BE72" s="253"/>
      <c r="BF72" s="253"/>
      <c r="BG72" s="253"/>
      <c r="BH72" s="293"/>
      <c r="BI72" s="293"/>
      <c r="BY72" s="6"/>
      <c r="CK72" s="1"/>
      <c r="CP72"/>
    </row>
    <row r="73" spans="3:95" ht="23.25" customHeight="1" x14ac:dyDescent="0.25"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AJ73" s="253"/>
      <c r="AK73" s="253"/>
      <c r="AL73" s="253"/>
      <c r="AM73" s="253"/>
      <c r="AN73" s="253"/>
      <c r="AO73" s="253"/>
      <c r="AP73" s="253"/>
      <c r="AQ73" s="431"/>
      <c r="AR73" s="7"/>
      <c r="BD73" s="253"/>
      <c r="BE73" s="253"/>
      <c r="BF73" s="253"/>
      <c r="BG73" s="253"/>
      <c r="BH73" s="293"/>
      <c r="BI73" s="431"/>
      <c r="BY73" s="6"/>
      <c r="CK73" s="1"/>
      <c r="CP73"/>
    </row>
    <row r="74" spans="3:95" ht="23.25" customHeight="1" x14ac:dyDescent="0.25">
      <c r="E74" s="293"/>
      <c r="F74" s="293"/>
      <c r="G74" s="293"/>
      <c r="H74" s="293"/>
      <c r="I74" s="293"/>
      <c r="J74" s="708"/>
      <c r="K74" s="506"/>
      <c r="L74" s="506"/>
      <c r="M74" s="506"/>
      <c r="N74" s="506"/>
      <c r="O74" s="507"/>
      <c r="AJ74" s="253"/>
      <c r="AK74" s="253"/>
      <c r="AL74" s="253"/>
      <c r="AM74" s="253"/>
      <c r="AN74" s="253"/>
      <c r="AO74" s="253"/>
      <c r="AP74" s="253"/>
      <c r="AQ74" s="293"/>
      <c r="AR74" s="7"/>
      <c r="BD74" s="253"/>
      <c r="BE74" s="253"/>
      <c r="BF74" s="253"/>
      <c r="BG74" s="253"/>
      <c r="BH74" s="293"/>
      <c r="BI74" s="293"/>
      <c r="BY74" s="6"/>
      <c r="CK74" s="1"/>
      <c r="CP74"/>
    </row>
    <row r="75" spans="3:95" ht="21" x14ac:dyDescent="0.25">
      <c r="E75" s="293"/>
      <c r="F75" s="293"/>
      <c r="G75" s="293"/>
      <c r="H75" s="293"/>
      <c r="I75" s="293"/>
      <c r="J75" s="708"/>
      <c r="K75" s="461"/>
      <c r="L75" s="461"/>
      <c r="M75" s="461"/>
      <c r="N75" s="461"/>
      <c r="O75" s="461"/>
      <c r="AJ75" s="253"/>
      <c r="AK75" s="253"/>
      <c r="AL75" s="253"/>
      <c r="AM75" s="253"/>
      <c r="AN75" s="253"/>
      <c r="AO75" s="253"/>
      <c r="AP75" s="253"/>
      <c r="AQ75" s="7"/>
      <c r="AR75" s="7"/>
      <c r="BD75" s="253"/>
      <c r="BE75" s="253"/>
      <c r="BF75" s="253"/>
      <c r="BG75" s="253"/>
      <c r="BH75" s="7"/>
      <c r="BI75" s="7"/>
      <c r="BY75" s="6"/>
      <c r="CK75" s="1"/>
      <c r="CP75"/>
    </row>
    <row r="76" spans="3:95" ht="21" x14ac:dyDescent="0.25">
      <c r="C76" s="515"/>
      <c r="AJ76" s="253"/>
      <c r="AK76" s="253"/>
      <c r="AL76" s="253"/>
      <c r="AM76" s="253"/>
      <c r="AN76" s="253"/>
      <c r="AO76" s="253"/>
      <c r="AP76" s="253"/>
      <c r="AQ76" s="7"/>
      <c r="AR76" s="7"/>
      <c r="BD76" s="253"/>
      <c r="BE76" s="253"/>
      <c r="BF76" s="253"/>
      <c r="BG76" s="253"/>
      <c r="BH76" s="7"/>
      <c r="BI76" s="7"/>
    </row>
    <row r="77" spans="3:95" ht="21" x14ac:dyDescent="0.25">
      <c r="AJ77" s="253"/>
      <c r="AK77" s="253"/>
      <c r="AL77" s="253"/>
      <c r="AM77" s="253"/>
      <c r="AN77" s="253"/>
      <c r="AO77" s="253"/>
      <c r="AP77" s="253"/>
      <c r="AQ77" s="7"/>
      <c r="AR77" s="7"/>
      <c r="BD77" s="253"/>
      <c r="BE77" s="253"/>
      <c r="BF77" s="253"/>
      <c r="BG77" s="253"/>
      <c r="BH77" s="7"/>
      <c r="BI77" s="7"/>
    </row>
    <row r="78" spans="3:95" ht="21" x14ac:dyDescent="0.25">
      <c r="AF78" s="528"/>
      <c r="AG78" s="528"/>
      <c r="AH78" s="528"/>
      <c r="AI78" s="528"/>
      <c r="AJ78" s="253"/>
      <c r="AK78" s="253"/>
      <c r="AL78" s="253"/>
      <c r="AM78" s="253"/>
      <c r="AN78" s="253"/>
      <c r="AO78" s="293"/>
      <c r="AP78" s="293"/>
      <c r="AQ78" s="7"/>
      <c r="AR78" s="7"/>
      <c r="BD78" s="253"/>
      <c r="BE78" s="253"/>
      <c r="BF78" s="293"/>
      <c r="BG78" s="293"/>
      <c r="BH78" s="7"/>
      <c r="BI78" s="7"/>
    </row>
    <row r="79" spans="3:95" ht="21" x14ac:dyDescent="0.25">
      <c r="AF79" s="528"/>
      <c r="AG79" s="528"/>
      <c r="AH79" s="528"/>
      <c r="AI79" s="528"/>
      <c r="AL79" s="253"/>
      <c r="AM79" s="253"/>
      <c r="AN79" s="253"/>
      <c r="AO79" s="253"/>
      <c r="AP79" s="253"/>
      <c r="AQ79" s="7"/>
      <c r="AR79" s="7"/>
      <c r="BD79" s="253"/>
      <c r="BE79" s="253"/>
      <c r="BF79" s="253"/>
      <c r="BG79" s="253"/>
      <c r="BH79" s="293"/>
      <c r="BI79" s="7"/>
      <c r="BZ79" s="1"/>
      <c r="CL79" s="6"/>
      <c r="CQ79" s="1"/>
    </row>
    <row r="80" spans="3:95" ht="21" x14ac:dyDescent="0.25">
      <c r="AF80" s="528"/>
      <c r="AG80" s="528"/>
      <c r="AH80" s="528"/>
      <c r="AI80" s="528"/>
      <c r="AL80" s="253"/>
      <c r="AM80" s="253"/>
      <c r="AN80" s="253"/>
      <c r="AO80" s="253"/>
      <c r="AP80" s="253"/>
      <c r="AQ80" s="7"/>
      <c r="AR80" s="7"/>
      <c r="BD80" s="253"/>
      <c r="BE80" s="253"/>
      <c r="BF80" s="253"/>
      <c r="BG80" s="253"/>
      <c r="BH80" s="293"/>
      <c r="BI80" s="7"/>
      <c r="BZ80" s="1"/>
      <c r="CL80" s="6"/>
      <c r="CQ80" s="1"/>
    </row>
    <row r="81" spans="32:95" ht="21" x14ac:dyDescent="0.25">
      <c r="AF81" s="528"/>
      <c r="AG81" s="528"/>
      <c r="AH81" s="528"/>
      <c r="AI81" s="528"/>
      <c r="AL81" s="253"/>
      <c r="AM81" s="253"/>
      <c r="AN81" s="253"/>
      <c r="AO81" s="253"/>
      <c r="AP81" s="253"/>
      <c r="AQ81" s="7"/>
      <c r="AR81" s="7"/>
      <c r="BD81" s="253"/>
      <c r="BE81" s="253"/>
      <c r="BF81" s="253"/>
      <c r="BG81" s="253"/>
      <c r="BH81" s="293"/>
      <c r="BI81" s="7"/>
      <c r="BZ81" s="1"/>
      <c r="CL81" s="6"/>
      <c r="CQ81" s="1"/>
    </row>
    <row r="82" spans="32:95" ht="21" x14ac:dyDescent="0.25">
      <c r="AF82" s="528"/>
      <c r="AG82" s="528"/>
      <c r="AH82" s="528"/>
      <c r="AI82" s="528"/>
      <c r="AL82" s="253"/>
      <c r="AM82" s="253"/>
      <c r="AN82" s="253"/>
      <c r="AO82" s="253"/>
      <c r="AP82" s="253"/>
      <c r="AQ82" s="7"/>
      <c r="AR82" s="7"/>
      <c r="BD82" s="253"/>
      <c r="BE82" s="253"/>
      <c r="BF82" s="253"/>
      <c r="BG82" s="253"/>
      <c r="BH82" s="293"/>
      <c r="BI82" s="7"/>
      <c r="BZ82" s="1"/>
      <c r="CL82" s="6"/>
      <c r="CQ82" s="1"/>
    </row>
    <row r="83" spans="32:95" ht="21" x14ac:dyDescent="0.25">
      <c r="AF83" s="528"/>
      <c r="AG83" s="528"/>
      <c r="AH83" s="528"/>
      <c r="AI83" s="528"/>
      <c r="AL83" s="253"/>
      <c r="AM83" s="253"/>
      <c r="AN83" s="253"/>
      <c r="AO83" s="253"/>
      <c r="AP83" s="253"/>
      <c r="AQ83" s="7"/>
      <c r="AR83" s="7"/>
      <c r="BD83" s="253"/>
      <c r="BE83" s="253"/>
      <c r="BF83" s="253"/>
      <c r="BG83" s="253"/>
      <c r="BH83" s="293"/>
      <c r="BI83" s="7"/>
      <c r="BZ83" s="1"/>
      <c r="CL83" s="6"/>
      <c r="CQ83" s="1"/>
    </row>
    <row r="84" spans="32:95" ht="21" x14ac:dyDescent="0.25">
      <c r="AF84" s="528"/>
      <c r="AG84" s="528"/>
      <c r="AH84" s="528"/>
      <c r="AI84" s="528"/>
      <c r="AL84" s="253"/>
      <c r="AM84" s="253"/>
      <c r="AN84" s="253"/>
      <c r="AO84" s="253"/>
      <c r="AP84" s="253"/>
      <c r="AQ84" s="7"/>
      <c r="AR84" s="7"/>
      <c r="BD84" s="253"/>
      <c r="BE84" s="253"/>
      <c r="BF84" s="253"/>
      <c r="BG84" s="253"/>
      <c r="BH84" s="293"/>
      <c r="BI84" s="7"/>
      <c r="BZ84" s="1"/>
      <c r="CL84" s="6"/>
      <c r="CQ84" s="1"/>
    </row>
    <row r="85" spans="32:95" ht="21" x14ac:dyDescent="0.25">
      <c r="AF85" s="528"/>
      <c r="AG85" s="528"/>
      <c r="AH85" s="528"/>
      <c r="AI85" s="528"/>
      <c r="AL85" s="253"/>
      <c r="AM85" s="253"/>
      <c r="AN85" s="253"/>
      <c r="AO85" s="253"/>
      <c r="AP85" s="253"/>
      <c r="AQ85" s="7"/>
      <c r="AR85" s="7"/>
      <c r="BD85" s="253"/>
      <c r="BE85" s="253"/>
      <c r="BF85" s="253"/>
      <c r="BG85" s="253"/>
      <c r="BH85" s="293"/>
      <c r="BI85" s="7"/>
      <c r="BZ85" s="1"/>
      <c r="CL85" s="6"/>
      <c r="CQ85" s="1"/>
    </row>
    <row r="86" spans="32:95" ht="21" x14ac:dyDescent="0.25">
      <c r="AF86" s="528"/>
      <c r="AG86" s="528"/>
      <c r="AH86" s="528"/>
      <c r="AI86" s="528"/>
      <c r="AL86" s="253"/>
      <c r="AM86" s="253"/>
      <c r="AN86" s="253"/>
      <c r="AO86" s="253"/>
      <c r="AP86" s="253"/>
      <c r="AQ86" s="7"/>
      <c r="AR86" s="7"/>
      <c r="BD86" s="253"/>
      <c r="BE86" s="253"/>
      <c r="BF86" s="253"/>
      <c r="BG86" s="253"/>
      <c r="BH86" s="293"/>
      <c r="BI86" s="7"/>
      <c r="BZ86" s="1"/>
      <c r="CL86" s="6"/>
      <c r="CQ86" s="1"/>
    </row>
    <row r="87" spans="32:95" ht="21" x14ac:dyDescent="0.25">
      <c r="AF87" s="528"/>
      <c r="AG87" s="528"/>
      <c r="AH87" s="528"/>
      <c r="AI87" s="528"/>
      <c r="AL87" s="253"/>
      <c r="AM87" s="253"/>
      <c r="AN87" s="253"/>
      <c r="AO87" s="253"/>
      <c r="AP87" s="253"/>
      <c r="AQ87" s="7"/>
      <c r="AR87" s="7"/>
      <c r="BD87" s="253"/>
      <c r="BE87" s="253"/>
      <c r="BF87" s="253"/>
      <c r="BG87" s="253"/>
      <c r="BH87" s="293"/>
      <c r="BI87" s="7"/>
      <c r="BZ87" s="1"/>
      <c r="CL87" s="6"/>
      <c r="CQ87" s="1"/>
    </row>
    <row r="88" spans="32:95" ht="21" x14ac:dyDescent="0.25">
      <c r="AF88" s="528"/>
      <c r="AG88" s="528"/>
      <c r="AH88" s="528"/>
      <c r="AI88" s="528"/>
      <c r="AL88" s="253"/>
      <c r="AM88" s="253"/>
      <c r="AN88" s="253"/>
      <c r="AO88" s="253"/>
      <c r="AP88" s="253"/>
      <c r="AQ88" s="7"/>
      <c r="AR88" s="7"/>
      <c r="BD88" s="253"/>
      <c r="BE88" s="253"/>
      <c r="BF88" s="253"/>
      <c r="BG88" s="253"/>
      <c r="BH88" s="293"/>
      <c r="BI88" s="7"/>
      <c r="BZ88" s="1"/>
      <c r="CL88" s="6"/>
      <c r="CQ88" s="1"/>
    </row>
    <row r="89" spans="32:95" ht="21" x14ac:dyDescent="0.25">
      <c r="AF89" s="528"/>
      <c r="AG89" s="528"/>
      <c r="AH89" s="528"/>
      <c r="AI89" s="528"/>
      <c r="AL89" s="253"/>
      <c r="AM89" s="253"/>
      <c r="AN89" s="253"/>
      <c r="AO89" s="253"/>
      <c r="AP89" s="253"/>
      <c r="AQ89" s="7"/>
      <c r="AR89" s="7"/>
      <c r="BD89" s="253"/>
      <c r="BE89" s="253"/>
      <c r="BF89" s="253"/>
      <c r="BG89" s="253"/>
      <c r="BH89" s="293"/>
      <c r="BI89" s="7"/>
      <c r="BZ89" s="1"/>
      <c r="CL89" s="6"/>
      <c r="CQ89" s="1"/>
    </row>
    <row r="90" spans="32:95" ht="21" x14ac:dyDescent="0.25">
      <c r="AF90" s="528"/>
      <c r="AG90" s="528"/>
      <c r="AH90" s="528"/>
      <c r="AI90" s="528"/>
      <c r="AL90" s="253"/>
      <c r="AM90" s="253"/>
      <c r="AN90" s="253"/>
      <c r="AO90" s="253"/>
      <c r="AP90" s="253"/>
      <c r="AQ90" s="7"/>
      <c r="AR90" s="7"/>
      <c r="BD90" s="253"/>
      <c r="BE90" s="253"/>
      <c r="BF90" s="253"/>
      <c r="BG90" s="253"/>
      <c r="BH90" s="293"/>
      <c r="BI90" s="7"/>
      <c r="BZ90" s="1"/>
      <c r="CL90" s="6"/>
      <c r="CQ90" s="1"/>
    </row>
    <row r="91" spans="32:95" ht="21" x14ac:dyDescent="0.25">
      <c r="AF91" s="528"/>
      <c r="AG91" s="528"/>
      <c r="AH91" s="528"/>
      <c r="AI91" s="528"/>
      <c r="AL91" s="253"/>
      <c r="AM91" s="253"/>
      <c r="AN91" s="253"/>
      <c r="AO91" s="253"/>
      <c r="AP91" s="253"/>
      <c r="AQ91" s="7"/>
      <c r="AR91" s="7"/>
      <c r="BD91" s="253"/>
      <c r="BE91" s="253"/>
      <c r="BF91" s="253"/>
      <c r="BG91" s="253"/>
      <c r="BH91" s="293"/>
      <c r="BI91" s="7"/>
      <c r="BZ91" s="1"/>
      <c r="CL91" s="6"/>
      <c r="CQ91" s="1"/>
    </row>
    <row r="92" spans="32:95" ht="21" x14ac:dyDescent="0.25">
      <c r="AF92" s="528"/>
      <c r="AG92" s="528"/>
      <c r="AH92" s="528"/>
      <c r="AI92" s="528"/>
      <c r="AL92" s="253"/>
      <c r="AM92" s="253"/>
      <c r="AN92" s="253"/>
      <c r="AO92" s="253"/>
      <c r="AP92" s="253"/>
      <c r="AQ92" s="7"/>
      <c r="BD92" s="253"/>
      <c r="BE92" s="253"/>
      <c r="BF92" s="253"/>
      <c r="BG92" s="253"/>
      <c r="BH92" s="293"/>
      <c r="BI92" s="7"/>
      <c r="BZ92" s="1"/>
      <c r="CL92" s="6"/>
      <c r="CQ92" s="1"/>
    </row>
    <row r="93" spans="32:95" ht="21" x14ac:dyDescent="0.25">
      <c r="AF93" s="528"/>
      <c r="AG93" s="528"/>
      <c r="AH93" s="528"/>
      <c r="AI93" s="528"/>
      <c r="AL93" s="253"/>
      <c r="AM93" s="253"/>
      <c r="AN93" s="253"/>
      <c r="AO93" s="253"/>
      <c r="AP93" s="253"/>
      <c r="AQ93" s="7"/>
      <c r="BD93" s="253"/>
      <c r="BE93" s="253"/>
      <c r="BF93" s="253"/>
      <c r="BG93" s="253"/>
      <c r="BH93" s="293"/>
      <c r="BI93" s="7"/>
      <c r="BZ93" s="1"/>
      <c r="CL93" s="6"/>
      <c r="CQ93" s="1"/>
    </row>
    <row r="94" spans="32:95" ht="21" x14ac:dyDescent="0.25">
      <c r="AF94" s="528"/>
      <c r="AG94" s="528"/>
      <c r="AH94" s="528"/>
      <c r="AI94" s="528"/>
      <c r="AL94" s="253"/>
      <c r="AM94" s="253"/>
      <c r="AN94" s="253"/>
      <c r="AO94" s="253"/>
      <c r="AP94" s="253"/>
      <c r="AQ94" s="7"/>
      <c r="BD94" s="253"/>
      <c r="BE94" s="253"/>
      <c r="BF94" s="253"/>
      <c r="BG94" s="253"/>
      <c r="BH94" s="293"/>
      <c r="BI94" s="7"/>
      <c r="BZ94" s="1"/>
      <c r="CL94" s="6"/>
      <c r="CQ94" s="1"/>
    </row>
    <row r="95" spans="32:95" ht="21" x14ac:dyDescent="0.25">
      <c r="AF95" s="528"/>
      <c r="AG95" s="528"/>
      <c r="AH95" s="528"/>
      <c r="AI95" s="528"/>
      <c r="AL95" s="253"/>
      <c r="AM95" s="253"/>
      <c r="AN95" s="253"/>
      <c r="AO95" s="253"/>
      <c r="AP95" s="253"/>
      <c r="AQ95" s="7"/>
      <c r="BD95" s="253"/>
      <c r="BE95" s="253"/>
      <c r="BF95" s="253"/>
      <c r="BG95" s="253"/>
      <c r="BH95" s="293"/>
      <c r="BI95" s="7"/>
      <c r="BZ95" s="1"/>
      <c r="CL95" s="6"/>
      <c r="CQ95" s="1"/>
    </row>
    <row r="96" spans="32:95" ht="21" x14ac:dyDescent="0.25">
      <c r="AF96" s="528"/>
      <c r="AG96" s="528"/>
      <c r="AH96" s="528"/>
      <c r="AI96" s="528"/>
      <c r="AL96" s="253"/>
      <c r="AM96" s="253"/>
      <c r="AN96" s="253"/>
      <c r="AO96" s="253"/>
      <c r="AP96" s="253"/>
      <c r="AQ96" s="7"/>
      <c r="BD96" s="253"/>
      <c r="BE96" s="253"/>
      <c r="BF96" s="253"/>
      <c r="BG96" s="253"/>
      <c r="BH96" s="293"/>
      <c r="BI96" s="7"/>
      <c r="BZ96" s="1"/>
      <c r="CL96" s="6"/>
      <c r="CQ96" s="1"/>
    </row>
    <row r="97" spans="5:95" ht="21" x14ac:dyDescent="0.25">
      <c r="AF97" s="528"/>
      <c r="AG97" s="528"/>
      <c r="AH97" s="528"/>
      <c r="AI97" s="528"/>
      <c r="AL97" s="253"/>
      <c r="AM97" s="253"/>
      <c r="AN97" s="253"/>
      <c r="AO97" s="253"/>
      <c r="AP97" s="253"/>
      <c r="AQ97" s="7"/>
      <c r="BD97" s="253"/>
      <c r="BE97" s="253"/>
      <c r="BF97" s="253"/>
      <c r="BG97" s="253"/>
      <c r="BH97" s="293"/>
      <c r="BI97" s="7"/>
      <c r="BZ97" s="1"/>
      <c r="CL97" s="6"/>
      <c r="CQ97" s="1"/>
    </row>
    <row r="98" spans="5:95" ht="21" x14ac:dyDescent="0.25">
      <c r="AF98" s="528"/>
      <c r="AG98" s="528"/>
      <c r="AH98" s="528"/>
      <c r="AI98" s="528"/>
      <c r="AL98" s="250"/>
      <c r="AM98" s="253"/>
      <c r="AN98" s="253"/>
      <c r="AO98" s="7"/>
      <c r="AP98" s="7"/>
      <c r="AQ98" s="7"/>
      <c r="BD98" s="253"/>
      <c r="BE98" s="253"/>
      <c r="BF98" s="7"/>
      <c r="BG98" s="7"/>
      <c r="BH98" s="7"/>
      <c r="BI98" s="7"/>
      <c r="BZ98" s="1"/>
      <c r="CL98" s="6"/>
      <c r="CQ98" s="1"/>
    </row>
    <row r="99" spans="5:95" ht="182.25" customHeight="1" x14ac:dyDescent="0.25">
      <c r="AF99" s="528"/>
      <c r="AG99" s="528"/>
      <c r="AH99" s="528"/>
      <c r="AI99" s="528"/>
      <c r="AL99" s="250"/>
      <c r="AM99" s="253"/>
      <c r="AN99" s="253"/>
      <c r="AO99" s="7"/>
      <c r="AP99" s="7"/>
      <c r="BD99" s="253"/>
      <c r="BE99" s="253"/>
      <c r="BF99" s="7"/>
      <c r="BG99" s="7"/>
      <c r="BH99" s="7"/>
      <c r="BZ99" s="1"/>
      <c r="CL99" s="6"/>
      <c r="CQ99" s="1"/>
    </row>
    <row r="100" spans="5:95" ht="30.75" customHeight="1" x14ac:dyDescent="0.3">
      <c r="X100" s="530"/>
      <c r="Y100" s="531"/>
      <c r="Z100" s="531"/>
      <c r="AA100" s="531"/>
      <c r="AB100" s="531"/>
      <c r="AC100" s="531"/>
      <c r="AD100" s="529"/>
      <c r="AE100" s="528"/>
      <c r="AF100" s="528"/>
      <c r="AG100" s="528"/>
      <c r="AH100" s="528"/>
      <c r="AI100" s="528"/>
      <c r="AJ100" s="250"/>
      <c r="AK100" s="250"/>
      <c r="AL100" s="7"/>
      <c r="AM100" s="7"/>
      <c r="AN100" s="7"/>
      <c r="AO100" s="7"/>
      <c r="AP100" s="7"/>
      <c r="BD100" s="7"/>
      <c r="BE100" s="7"/>
      <c r="BF100" s="7"/>
      <c r="BG100" s="7"/>
    </row>
    <row r="101" spans="5:95" ht="30.75" customHeight="1" x14ac:dyDescent="0.3">
      <c r="X101" s="532"/>
      <c r="Y101" s="532"/>
      <c r="Z101" s="532"/>
      <c r="AA101" s="532"/>
      <c r="AB101" s="532"/>
      <c r="AC101" s="532"/>
      <c r="AD101" s="535"/>
      <c r="AE101" s="529"/>
      <c r="AJ101" s="250"/>
      <c r="AK101" s="250"/>
      <c r="AL101" s="7"/>
      <c r="AM101" s="7"/>
      <c r="AN101" s="7"/>
      <c r="AO101" s="7"/>
      <c r="AP101" s="7"/>
      <c r="BD101" s="7"/>
      <c r="BE101" s="7"/>
      <c r="BF101" s="7"/>
      <c r="BG101" s="7"/>
    </row>
    <row r="102" spans="5:95" ht="30.75" customHeight="1" x14ac:dyDescent="0.3">
      <c r="R102" s="516"/>
      <c r="S102" s="517"/>
      <c r="T102" s="517"/>
      <c r="U102" s="517"/>
      <c r="V102" s="517"/>
      <c r="X102" s="533"/>
      <c r="Y102" s="533"/>
      <c r="Z102" s="533"/>
      <c r="AA102" s="533"/>
      <c r="AB102" s="533"/>
      <c r="AC102" s="533"/>
      <c r="AD102" s="535"/>
      <c r="AE102" s="529"/>
      <c r="AJ102" s="250"/>
      <c r="AK102" s="250"/>
      <c r="AL102" s="7"/>
      <c r="AM102" s="7"/>
      <c r="AN102" s="7"/>
      <c r="AO102" s="7"/>
      <c r="AP102" s="7"/>
      <c r="BD102" s="7"/>
      <c r="BE102" s="7"/>
      <c r="BF102" s="7"/>
      <c r="BG102" s="7"/>
    </row>
    <row r="103" spans="5:95" ht="30.75" customHeight="1" x14ac:dyDescent="0.3">
      <c r="W103" s="517"/>
      <c r="X103" s="534"/>
      <c r="Y103" s="534"/>
      <c r="Z103" s="534"/>
      <c r="AA103" s="534"/>
      <c r="AB103" s="534"/>
      <c r="AC103" s="534"/>
      <c r="AD103" s="535"/>
      <c r="AE103" s="529"/>
      <c r="AJ103" s="250"/>
      <c r="AK103" s="250"/>
      <c r="AL103" s="7"/>
      <c r="AM103" s="7"/>
      <c r="AN103" s="7"/>
      <c r="AO103" s="7"/>
      <c r="AP103" s="7"/>
      <c r="BD103" s="7"/>
      <c r="BE103" s="7"/>
      <c r="BF103" s="7"/>
      <c r="BG103" s="7"/>
      <c r="BZ103" s="1"/>
      <c r="CL103" s="6"/>
      <c r="CQ103" s="1"/>
    </row>
    <row r="104" spans="5:95" ht="21" x14ac:dyDescent="0.25">
      <c r="E104" s="515" t="s">
        <v>97</v>
      </c>
      <c r="F104" s="515"/>
      <c r="X104" s="529"/>
      <c r="Y104" s="529"/>
      <c r="Z104" s="529"/>
      <c r="AA104" s="529"/>
      <c r="AB104" s="529"/>
      <c r="AC104" s="529"/>
      <c r="AD104" s="529"/>
      <c r="AE104" s="528"/>
      <c r="AJ104" s="250"/>
      <c r="AK104" s="250"/>
      <c r="AL104" s="7"/>
      <c r="AM104" s="7"/>
      <c r="AN104" s="7"/>
      <c r="AO104" s="7"/>
      <c r="AP104" s="7"/>
      <c r="BD104" s="7"/>
      <c r="BE104" s="7"/>
      <c r="BF104" s="7"/>
      <c r="BG104" s="7"/>
      <c r="BZ104" s="1"/>
      <c r="CL104" s="6"/>
      <c r="CQ104" s="1"/>
    </row>
    <row r="105" spans="5:95" ht="23.4" x14ac:dyDescent="0.3">
      <c r="E105" s="526" t="s">
        <v>98</v>
      </c>
      <c r="F105" s="526"/>
      <c r="AJ105" s="250"/>
      <c r="AK105" s="250"/>
      <c r="AL105" s="7"/>
      <c r="AM105" s="7"/>
      <c r="AN105" s="7"/>
      <c r="AO105" s="7"/>
      <c r="AP105" s="7"/>
      <c r="BD105" s="7"/>
      <c r="BE105" s="7"/>
      <c r="BF105" s="7"/>
      <c r="BG105" s="7"/>
      <c r="BZ105" s="1"/>
      <c r="CL105" s="6"/>
      <c r="CQ105" s="1"/>
    </row>
    <row r="106" spans="5:95" ht="21" x14ac:dyDescent="0.25">
      <c r="AF106" s="1" t="s">
        <v>95</v>
      </c>
      <c r="AJ106" s="250"/>
      <c r="AK106" s="250"/>
      <c r="AL106" s="7"/>
      <c r="AM106" s="7"/>
      <c r="AN106" s="7"/>
      <c r="AO106" s="7"/>
      <c r="AP106" s="7"/>
      <c r="BD106" s="7"/>
      <c r="BE106" s="7"/>
      <c r="BF106" s="7"/>
      <c r="BG106" s="7"/>
      <c r="BZ106" s="1"/>
      <c r="CL106" s="6"/>
      <c r="CQ106" s="1"/>
    </row>
    <row r="107" spans="5:95" ht="21" customHeight="1" x14ac:dyDescent="0.25">
      <c r="AJ107" s="250"/>
      <c r="AK107" s="250"/>
      <c r="AL107" s="7"/>
      <c r="AM107" s="7"/>
      <c r="AN107" s="7"/>
      <c r="AO107" s="7"/>
      <c r="AP107" s="7"/>
      <c r="BD107" s="7"/>
      <c r="BE107" s="7"/>
      <c r="BF107" s="7"/>
      <c r="BG107" s="7"/>
      <c r="BZ107" s="1"/>
      <c r="CL107" s="6"/>
      <c r="CQ107" s="1"/>
    </row>
    <row r="108" spans="5:95" ht="21" x14ac:dyDescent="0.25">
      <c r="AJ108" s="250"/>
      <c r="AK108" s="250"/>
      <c r="AL108" s="7"/>
      <c r="AM108" s="7"/>
      <c r="AN108" s="7"/>
      <c r="AO108" s="7"/>
      <c r="AP108" s="7"/>
      <c r="BD108" s="7"/>
      <c r="BE108" s="7"/>
      <c r="BF108" s="7"/>
      <c r="BG108" s="7"/>
    </row>
    <row r="109" spans="5:95" ht="26.4" x14ac:dyDescent="0.2">
      <c r="AJ109" s="709" t="s">
        <v>17</v>
      </c>
      <c r="AK109" s="640"/>
      <c r="AL109" s="462" t="s">
        <v>65</v>
      </c>
      <c r="AM109" s="211" t="s">
        <v>66</v>
      </c>
      <c r="AN109" s="508"/>
      <c r="AO109" s="504" t="s">
        <v>67</v>
      </c>
      <c r="AP109" s="638"/>
      <c r="BD109" s="211" t="s">
        <v>66</v>
      </c>
      <c r="BE109" s="508"/>
      <c r="BF109" s="504" t="s">
        <v>67</v>
      </c>
      <c r="BG109" s="638"/>
      <c r="BH109" s="399" t="s">
        <v>69</v>
      </c>
    </row>
    <row r="110" spans="5:95" ht="15" thickBot="1" x14ac:dyDescent="0.25">
      <c r="AJ110" s="710"/>
      <c r="AK110" s="641"/>
      <c r="AL110" s="27">
        <v>43969</v>
      </c>
      <c r="AM110" s="213">
        <v>43981</v>
      </c>
      <c r="AN110" s="213"/>
      <c r="AO110" s="213">
        <v>44009</v>
      </c>
      <c r="AP110" s="27"/>
      <c r="BD110" s="213">
        <v>43981</v>
      </c>
      <c r="BE110" s="213"/>
      <c r="BF110" s="213">
        <v>44009</v>
      </c>
      <c r="BG110" s="27"/>
      <c r="BH110" s="636">
        <v>44402</v>
      </c>
    </row>
    <row r="111" spans="5:95" ht="17.399999999999999" thickTop="1" thickBot="1" x14ac:dyDescent="0.25">
      <c r="AJ111" s="444">
        <v>96.00062695175825</v>
      </c>
      <c r="AK111" s="639"/>
      <c r="AL111" s="445">
        <v>99.968880920012211</v>
      </c>
      <c r="AM111" s="446">
        <v>209.4536662398788</v>
      </c>
      <c r="AN111" s="447"/>
      <c r="AO111" s="447">
        <v>510</v>
      </c>
      <c r="AP111" s="639"/>
      <c r="BD111" s="446">
        <v>209.4536662398788</v>
      </c>
      <c r="BE111" s="447"/>
      <c r="BF111" s="447">
        <v>510</v>
      </c>
      <c r="BG111" s="639"/>
      <c r="BH111" s="448"/>
    </row>
    <row r="112" spans="5:95" ht="16.8" thickBot="1" x14ac:dyDescent="0.25">
      <c r="AJ112" s="231">
        <v>78.778000000000006</v>
      </c>
      <c r="AK112" s="364"/>
      <c r="AL112" s="232">
        <v>112.20600000000002</v>
      </c>
      <c r="AM112" s="233">
        <v>335</v>
      </c>
      <c r="AN112" s="234"/>
      <c r="AO112" s="234">
        <v>475</v>
      </c>
      <c r="AP112" s="364"/>
      <c r="BD112" s="233">
        <v>335</v>
      </c>
      <c r="BE112" s="234"/>
      <c r="BF112" s="234">
        <v>475</v>
      </c>
      <c r="BG112" s="364"/>
      <c r="BH112" s="235">
        <v>337.43683333333337</v>
      </c>
    </row>
    <row r="113" spans="36:60" ht="16.8" thickBot="1" x14ac:dyDescent="0.25">
      <c r="AJ113" s="231">
        <v>78.099999999999994</v>
      </c>
      <c r="AK113" s="364"/>
      <c r="AL113" s="232">
        <v>82.5</v>
      </c>
      <c r="AM113" s="233">
        <v>195</v>
      </c>
      <c r="AN113" s="234"/>
      <c r="AO113" s="234">
        <v>441</v>
      </c>
      <c r="AP113" s="364"/>
      <c r="BD113" s="233">
        <v>195</v>
      </c>
      <c r="BE113" s="234"/>
      <c r="BF113" s="234">
        <v>441</v>
      </c>
      <c r="BG113" s="364"/>
      <c r="BH113" s="231">
        <v>332</v>
      </c>
    </row>
  </sheetData>
  <mergeCells count="62">
    <mergeCell ref="AW41:AW43"/>
    <mergeCell ref="AR54:AR55"/>
    <mergeCell ref="AS54:AS56"/>
    <mergeCell ref="AT54:AT56"/>
    <mergeCell ref="AU54:AU56"/>
    <mergeCell ref="AV54:AV56"/>
    <mergeCell ref="AW54:AW56"/>
    <mergeCell ref="AR41:AR42"/>
    <mergeCell ref="AS41:AS43"/>
    <mergeCell ref="AT41:AT43"/>
    <mergeCell ref="AU41:AU43"/>
    <mergeCell ref="AV41:AV43"/>
    <mergeCell ref="AS31:AS33"/>
    <mergeCell ref="AT31:AT33"/>
    <mergeCell ref="AU31:AU33"/>
    <mergeCell ref="AV31:AV33"/>
    <mergeCell ref="AW31:AW33"/>
    <mergeCell ref="AS23:AS25"/>
    <mergeCell ref="AT23:AT25"/>
    <mergeCell ref="AU23:AU25"/>
    <mergeCell ref="AV23:AV25"/>
    <mergeCell ref="AW23:AW25"/>
    <mergeCell ref="AS3:AS5"/>
    <mergeCell ref="AT3:AT5"/>
    <mergeCell ref="AU3:AU5"/>
    <mergeCell ref="AV3:AV5"/>
    <mergeCell ref="AW3:AW5"/>
    <mergeCell ref="AJ109:AJ110"/>
    <mergeCell ref="Z67:AA67"/>
    <mergeCell ref="Z65:AA65"/>
    <mergeCell ref="AE41:AL41"/>
    <mergeCell ref="AE54:AL54"/>
    <mergeCell ref="B34:B37"/>
    <mergeCell ref="E41:E42"/>
    <mergeCell ref="B57:B61"/>
    <mergeCell ref="B44:B52"/>
    <mergeCell ref="E54:E55"/>
    <mergeCell ref="J74:J75"/>
    <mergeCell ref="AM41:AQ41"/>
    <mergeCell ref="X42:X43"/>
    <mergeCell ref="Y42:Y43"/>
    <mergeCell ref="AE42:AE43"/>
    <mergeCell ref="AM54:AQ54"/>
    <mergeCell ref="AD55:AD56"/>
    <mergeCell ref="Y55:Y56"/>
    <mergeCell ref="AD42:AD43"/>
    <mergeCell ref="J41:K41"/>
    <mergeCell ref="AE55:AE56"/>
    <mergeCell ref="S55:S56"/>
    <mergeCell ref="X55:X56"/>
    <mergeCell ref="Q56:R56"/>
    <mergeCell ref="J54:K54"/>
    <mergeCell ref="AX41:BC42"/>
    <mergeCell ref="AX54:BC55"/>
    <mergeCell ref="BD41:BI41"/>
    <mergeCell ref="BD54:BI54"/>
    <mergeCell ref="B6:B21"/>
    <mergeCell ref="J3:K3"/>
    <mergeCell ref="B26:B29"/>
    <mergeCell ref="O40:P40"/>
    <mergeCell ref="S42:S43"/>
    <mergeCell ref="Q43:R43"/>
  </mergeCells>
  <phoneticPr fontId="2"/>
  <conditionalFormatting sqref="AS44:AU50">
    <cfRule type="cellIs" dxfId="4" priority="5" operator="greaterThan">
      <formula>TODAY()</formula>
    </cfRule>
  </conditionalFormatting>
  <conditionalFormatting sqref="AV44:AW50">
    <cfRule type="expression" dxfId="3" priority="4">
      <formula>AT44&gt;TODAY()</formula>
    </cfRule>
  </conditionalFormatting>
  <conditionalFormatting sqref="AT57">
    <cfRule type="cellIs" dxfId="2" priority="3" operator="greaterThan">
      <formula>TODAY()</formula>
    </cfRule>
  </conditionalFormatting>
  <conditionalFormatting sqref="AT57:AU59">
    <cfRule type="cellIs" dxfId="1" priority="2" operator="greaterThan">
      <formula>TODAY()</formula>
    </cfRule>
  </conditionalFormatting>
  <conditionalFormatting sqref="AV57:AW59">
    <cfRule type="expression" dxfId="0" priority="1">
      <formula>AT57&gt;TODAY()</formula>
    </cfRule>
  </conditionalFormatting>
  <pageMargins left="0.7" right="0.7" top="0.75" bottom="0.75" header="0.3" footer="0.3"/>
  <pageSetup paperSize="8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2早生</vt:lpstr>
      <vt:lpstr>'2早生'!Print_Area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香織</dc:creator>
  <cp:lastModifiedBy>富山県</cp:lastModifiedBy>
  <cp:lastPrinted>2023-07-10T09:37:23Z</cp:lastPrinted>
  <dcterms:created xsi:type="dcterms:W3CDTF">2022-05-31T01:19:16Z</dcterms:created>
  <dcterms:modified xsi:type="dcterms:W3CDTF">2023-07-14T05:36:39Z</dcterms:modified>
</cp:coreProperties>
</file>